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Users/MinhMacBook/Desktop/"/>
    </mc:Choice>
  </mc:AlternateContent>
  <bookViews>
    <workbookView xWindow="0" yWindow="460" windowWidth="28640" windowHeight="15540" tabRatio="466"/>
  </bookViews>
  <sheets>
    <sheet name="SHMIs &amp; Drs per Bed 201516" sheetId="11" r:id="rId1"/>
    <sheet name="Notes" sheetId="15" r:id="rId2"/>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Lst>
</workbook>
</file>

<file path=xl/calcChain.xml><?xml version="1.0" encoding="utf-8"?>
<calcChain xmlns="http://schemas.openxmlformats.org/spreadsheetml/2006/main">
  <c r="N21" i="11" l="1"/>
  <c r="N135" i="11"/>
  <c r="N137" i="11"/>
  <c r="V140" i="11"/>
  <c r="Y140" i="11"/>
  <c r="V139" i="11"/>
  <c r="Y139" i="11"/>
  <c r="V138" i="11"/>
  <c r="W138" i="11"/>
  <c r="Y138" i="11"/>
  <c r="L138" i="11"/>
  <c r="L136" i="11"/>
  <c r="L139" i="11"/>
  <c r="L137" i="11"/>
  <c r="O128" i="11"/>
  <c r="O23" i="11"/>
  <c r="O68" i="11"/>
  <c r="O61" i="11"/>
  <c r="O59" i="11"/>
  <c r="O45" i="11"/>
  <c r="O79" i="11"/>
  <c r="O4" i="11"/>
  <c r="O127" i="11"/>
  <c r="O44" i="11"/>
  <c r="O75" i="11"/>
  <c r="O37" i="11"/>
  <c r="O135" i="11"/>
  <c r="O91" i="11"/>
  <c r="O85" i="11"/>
  <c r="O64" i="11"/>
  <c r="O134" i="11"/>
  <c r="O103" i="11"/>
  <c r="O114" i="11"/>
  <c r="O116" i="11"/>
  <c r="O7" i="11"/>
  <c r="O24" i="11"/>
  <c r="O36" i="11"/>
  <c r="O94" i="11"/>
  <c r="O18" i="11"/>
  <c r="O125" i="11"/>
  <c r="O47" i="11"/>
  <c r="O40" i="11"/>
  <c r="O5" i="11"/>
  <c r="O20" i="11"/>
  <c r="O107" i="11"/>
  <c r="O108" i="11"/>
  <c r="O38" i="11"/>
  <c r="O13" i="11"/>
  <c r="O132" i="11"/>
  <c r="O115" i="11"/>
  <c r="O88" i="11"/>
  <c r="O131" i="11"/>
  <c r="O81" i="11"/>
  <c r="O106" i="11"/>
  <c r="O58" i="11"/>
  <c r="O29" i="11"/>
  <c r="O76" i="11"/>
  <c r="O117" i="11"/>
  <c r="O9" i="11"/>
  <c r="O130" i="11"/>
  <c r="O112" i="11"/>
  <c r="O84" i="11"/>
  <c r="O109" i="11"/>
  <c r="O72" i="11"/>
  <c r="O34" i="11"/>
  <c r="O111" i="11"/>
  <c r="O21" i="11"/>
  <c r="O124" i="11"/>
  <c r="O56" i="11"/>
  <c r="O54" i="11"/>
  <c r="O78" i="11"/>
  <c r="O41" i="11"/>
  <c r="O67" i="11"/>
  <c r="O48" i="11"/>
  <c r="O6" i="11"/>
  <c r="O126" i="11"/>
  <c r="O32" i="11"/>
  <c r="O51" i="11"/>
  <c r="O27" i="11"/>
  <c r="O28" i="11"/>
  <c r="O77" i="11"/>
  <c r="O92" i="11"/>
  <c r="O17" i="11"/>
  <c r="O133" i="11"/>
  <c r="O74" i="11"/>
  <c r="O35" i="11"/>
  <c r="O80" i="11"/>
  <c r="O105" i="11"/>
  <c r="O71" i="11"/>
  <c r="O98" i="11"/>
  <c r="O14" i="11"/>
  <c r="O120" i="11"/>
  <c r="O50" i="11"/>
  <c r="O70" i="11"/>
  <c r="O26" i="11"/>
  <c r="O89" i="11"/>
  <c r="O100" i="11"/>
  <c r="O93" i="11"/>
  <c r="O19" i="11"/>
  <c r="O129" i="11"/>
  <c r="O102" i="11"/>
  <c r="O118" i="11"/>
  <c r="O25" i="11"/>
  <c r="O62" i="11"/>
  <c r="O22" i="11"/>
  <c r="O55" i="11"/>
  <c r="O12" i="11"/>
  <c r="O87" i="11"/>
  <c r="O119" i="11"/>
  <c r="O97" i="11"/>
  <c r="O8" i="11"/>
  <c r="O73" i="11"/>
  <c r="O52" i="11"/>
  <c r="O90" i="11"/>
  <c r="O60" i="11"/>
  <c r="O16" i="11"/>
  <c r="O53" i="11"/>
  <c r="O110" i="11"/>
  <c r="O69" i="11"/>
  <c r="O46" i="11"/>
  <c r="O123" i="11"/>
  <c r="O96" i="11"/>
  <c r="O66" i="11"/>
  <c r="O82" i="11"/>
  <c r="O3" i="11"/>
  <c r="O39" i="11"/>
  <c r="O31" i="11"/>
  <c r="O42" i="11"/>
  <c r="O57" i="11"/>
  <c r="O121" i="11"/>
  <c r="O49" i="11"/>
  <c r="O86" i="11"/>
  <c r="O99" i="11"/>
  <c r="O15" i="11"/>
  <c r="O95" i="11"/>
  <c r="O30" i="11"/>
  <c r="O104" i="11"/>
  <c r="O65" i="11"/>
  <c r="O11" i="11"/>
  <c r="O122" i="11"/>
  <c r="O113" i="11"/>
  <c r="O33" i="11"/>
  <c r="O63" i="11"/>
  <c r="O83" i="11"/>
  <c r="O101" i="11"/>
  <c r="O43" i="11"/>
  <c r="O10" i="11"/>
</calcChain>
</file>

<file path=xl/sharedStrings.xml><?xml version="1.0" encoding="utf-8"?>
<sst xmlns="http://schemas.openxmlformats.org/spreadsheetml/2006/main" count="352" uniqueCount="203">
  <si>
    <t>Isle Of Wight NHS Trust</t>
  </si>
  <si>
    <t>Barts Health NHS Trust</t>
  </si>
  <si>
    <t>Royal Surrey County Hospital NHS Foundation Trust</t>
  </si>
  <si>
    <t>Weston Area Health NHS Trust</t>
  </si>
  <si>
    <t>Yeovil District Hospital NHS Foundation Trust</t>
  </si>
  <si>
    <t>University Hospitals Bristol NHS Foundation Trust</t>
  </si>
  <si>
    <t>South Devon Healthcare NHS Foundation Trust</t>
  </si>
  <si>
    <t>Bradford Teaching Hospitals NHS Foundation Trust</t>
  </si>
  <si>
    <t>Southend University Hospital NHS Foundation Trust</t>
  </si>
  <si>
    <t>Royal Free London NHS Foundation Trust</t>
  </si>
  <si>
    <t>North Middlesex University Hospital NHS Trust</t>
  </si>
  <si>
    <t>Hillingdon Hospitals NHS Foundation Trust</t>
  </si>
  <si>
    <t>Kingston Hospital NHS Foundation Trust</t>
  </si>
  <si>
    <t>Taunton and Somerset NHS Foundation Trust</t>
  </si>
  <si>
    <t>Dorset County Hospital NHS Foundation Trust</t>
  </si>
  <si>
    <t>Walsall Healthcare NHS Trust</t>
  </si>
  <si>
    <t>Wirral University Teaching Hospital NHS Foundation Trust</t>
  </si>
  <si>
    <t>St Helens and Knowsley Hospitals NHS Trust</t>
  </si>
  <si>
    <t>Mid Cheshire Hospitals NHS Foundation Trust</t>
  </si>
  <si>
    <t>Northern Devon Healthcare NHS Trust</t>
  </si>
  <si>
    <t>Bedford Hospital NHS Trust</t>
  </si>
  <si>
    <t>Luton and Dunstable University Hospital NHS Foundation Trust</t>
  </si>
  <si>
    <t>York Teaching Hospital NHS Foundation Trust</t>
  </si>
  <si>
    <t>Harrogate and District NHS Foundation Trust</t>
  </si>
  <si>
    <t>Airedale NHS Foundation Trust</t>
  </si>
  <si>
    <t>Queen Elizabeth Hospital King's Lynn NHS Foundation Trust</t>
  </si>
  <si>
    <t>Royal United Hospital Bath NHS Trust</t>
  </si>
  <si>
    <t>Poole Hospital NHS Foundation Trust</t>
  </si>
  <si>
    <t>Milton Keynes Hospital NHS Foundation Trust</t>
  </si>
  <si>
    <t>Basildon and Thurrock University Hospitals NHS Foundation Trust</t>
  </si>
  <si>
    <t>Colchester Hospital University NHS Foundation Trust</t>
  </si>
  <si>
    <t>Frimley Park Hospital NHS Foundation Trust</t>
  </si>
  <si>
    <t>Royal Bournemouth and Christchurch Hospitals NHS Foundation Trust</t>
  </si>
  <si>
    <t>South Tyneside NHS Foundation Trust</t>
  </si>
  <si>
    <t>Royal Cornwall Hospitals NHS Trust</t>
  </si>
  <si>
    <t>Aintree University Hospital NHS Foundation Trust</t>
  </si>
  <si>
    <t>Barking, Havering and Redbridge University Hospitals NHS Trust</t>
  </si>
  <si>
    <t>Barnsley Hospital NHS Foundation Trust</t>
  </si>
  <si>
    <t>Rotherham NHS Foundation Trust</t>
  </si>
  <si>
    <t>Chesterfield Royal Hospital NHS Foundation Trust</t>
  </si>
  <si>
    <t>Peterborough and Stamford Hospitals NHS Foundation Trust</t>
  </si>
  <si>
    <t>James Paget University Hospitals NHS Foundation Trust</t>
  </si>
  <si>
    <t>Ipswich Hospital NHS Trust</t>
  </si>
  <si>
    <t>West Suffolk NHS Foundation Trust</t>
  </si>
  <si>
    <t>Cambridge University Hospitals NHS Foundation Trust</t>
  </si>
  <si>
    <t>Royal Devon and Exeter NHS Foundation Trust</t>
  </si>
  <si>
    <t>Sheffield Teaching Hospitals NHS Foundation Trust</t>
  </si>
  <si>
    <t>Portsmouth Hospitals NHS Trust</t>
  </si>
  <si>
    <t>Royal Berkshire NHS Foundation Trust</t>
  </si>
  <si>
    <t>Guy's and St Thomas' NHS Foundation Trust</t>
  </si>
  <si>
    <t>Lewisham and Greenwich NHS Trust</t>
  </si>
  <si>
    <t>Croydon Health Services NHS Trust</t>
  </si>
  <si>
    <t>St George's Healthcare NHS Trust</t>
  </si>
  <si>
    <t>South Warwickshire NHS Foundation Trust</t>
  </si>
  <si>
    <t>University Hospital Of North Staffordshire NHS Trust</t>
  </si>
  <si>
    <t>Burton Hospitals NHS Foundation Trust</t>
  </si>
  <si>
    <t>Northern Lincolnshire and Goole NHS Foundation Trust</t>
  </si>
  <si>
    <t>East Cheshire NHS Trust</t>
  </si>
  <si>
    <t>Countess Of Chester Hospital NHS Foundation Trust</t>
  </si>
  <si>
    <t>King's College Hospital NHS Foundation Trust</t>
  </si>
  <si>
    <t>Sherwood Forest Hospitals NHS Foundation Trust</t>
  </si>
  <si>
    <t>Plymouth Hospitals NHS Trust</t>
  </si>
  <si>
    <t>University Hospitals Coventry and Warwickshire NHS Trust</t>
  </si>
  <si>
    <t>Whittington Hospital NHS Trust</t>
  </si>
  <si>
    <t>Royal Wolverhampton NHS Trust</t>
  </si>
  <si>
    <t>City Hospitals Sunderland NHS Foundation Trust</t>
  </si>
  <si>
    <t>Wye Valley NHS Trust</t>
  </si>
  <si>
    <t>George Eliot Hospital NHS Trust</t>
  </si>
  <si>
    <t>Norfolk and Norwich University Hospitals NHS Foundation Trust</t>
  </si>
  <si>
    <t>University Hospital Of South Manchester NHS Foundation Trust</t>
  </si>
  <si>
    <t>Salford Royal NHS Foundation Trust</t>
  </si>
  <si>
    <t>Bolton NHS Foundation Trust</t>
  </si>
  <si>
    <t>Tameside Hospital NHS Foundation Trust</t>
  </si>
  <si>
    <t>Great Western Hospitals NHS Foundation Trust</t>
  </si>
  <si>
    <t>Hampshire Hospitals NHS Foundation Trust</t>
  </si>
  <si>
    <t>Dartford and Gravesham NHS Trust</t>
  </si>
  <si>
    <t>Dudley Group NHS Foundation Trust</t>
  </si>
  <si>
    <t>North Cumbria University Hospitals NHS Trust</t>
  </si>
  <si>
    <t>Kettering General Hospital NHS Foundation Trust</t>
  </si>
  <si>
    <t>Northampton General Hospital NHS Trust</t>
  </si>
  <si>
    <t>Salisbury NHS Foundation Trust</t>
  </si>
  <si>
    <t>Doncaster and Bassetlaw Hospitals NHS Foundation Trust</t>
  </si>
  <si>
    <t>Medway NHS Foundation Trust</t>
  </si>
  <si>
    <t>Royal Liverpool and Broadgreen University Hospitals NHS Trust</t>
  </si>
  <si>
    <t>Mid Essex Hospital Services NHS Trust</t>
  </si>
  <si>
    <t>Chelsea and Westminster Hospital NHS Foundation Trust</t>
  </si>
  <si>
    <t>Hinchingbrooke Health Care NHS Trust</t>
  </si>
  <si>
    <t>Princess Alexandra Hospital NHS Trust</t>
  </si>
  <si>
    <t>Homerton University Hospital NHS Foundation Trust</t>
  </si>
  <si>
    <t>Heart Of England NHS Foundation Trust</t>
  </si>
  <si>
    <t>Gateshead Health NHS Foundation Trust</t>
  </si>
  <si>
    <t>Leeds Teaching Hospitals NHS Trust</t>
  </si>
  <si>
    <t>Wrightington, Wigan and Leigh NHS Foundation Trust</t>
  </si>
  <si>
    <t>University College London Hospitals NHS Foundation Trust</t>
  </si>
  <si>
    <t>Newcastle Upon Tyne Hospitals NHS Foundation Trust</t>
  </si>
  <si>
    <t>Gloucestershire Hospitals NHS Foundation Trust</t>
  </si>
  <si>
    <t>Northumbria Healthcare NHS Foundation Trust</t>
  </si>
  <si>
    <t>Derby Hospitals NHS Foundation Trust</t>
  </si>
  <si>
    <t>Oxford University Hospitals NHS Trust</t>
  </si>
  <si>
    <t>Ashford and St. Peter's Hospitals NHS Foundation Trust</t>
  </si>
  <si>
    <t>Surrey and Sussex Healthcare NHS Trust</t>
  </si>
  <si>
    <t>South Tees Hospitals NHS Foundation Trust</t>
  </si>
  <si>
    <t>University Hospitals Of Morecambe Bay NHS Foundation Trust</t>
  </si>
  <si>
    <t>North Bristol NHS Trust</t>
  </si>
  <si>
    <t>Epsom and St Helier University Hospitals NHS Trust</t>
  </si>
  <si>
    <t>East Kent Hospitals University NHS Foundation Trust</t>
  </si>
  <si>
    <t>North Tees and Hartlepool NHS Foundation Trust</t>
  </si>
  <si>
    <t>Southport and Ormskirk Hospital NHS Trust</t>
  </si>
  <si>
    <t>Central Manchester University Hospitals NHS Foundation Trust</t>
  </si>
  <si>
    <t>Pennine Acute Hospitals NHS Trust</t>
  </si>
  <si>
    <t>Hull and East Yorkshire Hospitals NHS Trust</t>
  </si>
  <si>
    <t>United Lincolnshire Hospitals NHS Trust</t>
  </si>
  <si>
    <t>University Hospitals Of Leicester NHS Trust</t>
  </si>
  <si>
    <t>Maidstone and Tunbridge Wells NHS Trust</t>
  </si>
  <si>
    <t>West Hertfordshire Hospitals NHS Trust</t>
  </si>
  <si>
    <t>East and North Hertfordshire NHS Trust</t>
  </si>
  <si>
    <t>Stockport NHS Foundation Trust</t>
  </si>
  <si>
    <t>Worcestershire Acute Hospitals NHS Trust</t>
  </si>
  <si>
    <t>Warrington and Halton Hospitals NHS Foundation Trust</t>
  </si>
  <si>
    <t>Calderdale and Huddersfield NHS Foundation Trust</t>
  </si>
  <si>
    <t>Nottingham University Hospitals NHS Trust</t>
  </si>
  <si>
    <t>East Sussex Healthcare NHS Trust</t>
  </si>
  <si>
    <t>Mid Yorkshire Hospitals NHS Trust</t>
  </si>
  <si>
    <t>Brighton and Sussex University Hospitals NHS Trust</t>
  </si>
  <si>
    <t>Sandwell and West Birmingham Hospitals NHS Trust</t>
  </si>
  <si>
    <t>Blackpool Teaching Hospitals NHS Foundation Trust</t>
  </si>
  <si>
    <t>Lancashire Teaching Hospitals NHS Foundation Trust</t>
  </si>
  <si>
    <t>County Durham and Darlington NHS Foundation Trust</t>
  </si>
  <si>
    <t>Buckinghamshire Healthcare NHS Trust</t>
  </si>
  <si>
    <t>East Lancashire Hospitals NHS Trust</t>
  </si>
  <si>
    <t>Imperial College Healthcare NHS Trust</t>
  </si>
  <si>
    <t>Western Sussex Hospitals NHS Foundation Trust</t>
  </si>
  <si>
    <t>Trust</t>
  </si>
  <si>
    <t>University Hospital Southampton NHS Foundation Trust</t>
  </si>
  <si>
    <t>Available_Total_Beds201516</t>
  </si>
  <si>
    <t>SHMI201516</t>
  </si>
  <si>
    <t>HCHS_Doctors_Total-FTES 2015</t>
  </si>
  <si>
    <t>2015/16</t>
  </si>
  <si>
    <t>Occupancy_beds_total201516</t>
  </si>
  <si>
    <t>SHMI 2015-16 lower 99.8% CI</t>
  </si>
  <si>
    <t>SHMI 2015-16 upper 99.8% CI</t>
  </si>
  <si>
    <t>Total doctors, incl PH (Sept 2015) Per Total Available Beds (Sept 2015/16)</t>
  </si>
  <si>
    <t>Total SHMI Observed - Expected Deaths 2011/12-2015/16</t>
  </si>
  <si>
    <t>Summary Hospital-level Mortality Indicator (SHMI) - SHMI data at trust level</t>
  </si>
  <si>
    <t>SHMI Copyright © 2014, 2015, Health and Social Care Information Centre. All Rights Reserved</t>
  </si>
  <si>
    <t>SHMI Copyright © 2016, Health and Social Care Information Centre. NHS Digital is the trading name of the Health and Social Care Information Centre</t>
  </si>
  <si>
    <t>The SHMI includes 100% of deaths in hospital plus those occurring up to 30 days after discharge. It does not include an adjustment for palliative care but the HSMR does.</t>
  </si>
  <si>
    <t>COMMENT</t>
  </si>
  <si>
    <t>1. The number of hospital doctors per bed is the best predictor of the variation of the Hospital Standardised Mortality Ratio (HSMR) and Summary Hospital-level Mortality Indicator (SHMI) adjusted death rate ratios across the acute non-specialist  hospital Trusts in England (Jarman B et al, BMJ 1999; 318 (7197), 1515-1520). 1n 2016 hospital bed occupancy became a secondary significant factor.</t>
  </si>
  <si>
    <t>SHMIs = observed deaths/ expected deaths</t>
  </si>
  <si>
    <t>The figures are for the observed minus expected deaths are the numbers by which the actual (observed) deaths, exceeds the number that would be expected in the Trust if it had the national death rate for each agegroup, sex, diagnosis etc group for which adjustments are made.</t>
  </si>
  <si>
    <t>Hospital Episode Statistics (HES) data linked to Office for National Statistics (ONS) death registrations data</t>
  </si>
  <si>
    <t>Confidence intervals</t>
  </si>
  <si>
    <t>Within SHMI it is not possible to give a figure for the number of 'unnecessary', or 'avoidable', deaths but one can give a figure for the number by which the actual observed deaths exceeds the expected deaths and give 95% or 99.8% confidence intervals for this figure. The analyses do not refer to 'unnecessary' or 'avoidable' deaths.</t>
  </si>
  <si>
    <t>2. The data were collected for the 5 years 2011/12 to 2015/16 (the latest available) on hospital doctors per bed, hospital bed occupancy, SHMI and HSMR values for English non-specialist acute hospital Trusts.</t>
  </si>
  <si>
    <t>lower 95% CI</t>
  </si>
  <si>
    <t>upper 95% CI</t>
  </si>
  <si>
    <t>HCHS_Doctors_Total_FTEs_PerAvailbleTotalBeds201516</t>
  </si>
  <si>
    <t>2011/16</t>
  </si>
  <si>
    <t xml:space="preserve">The SHMI upper and lower 99.8% Confidence interval are shown on the spreadsheet with upper and lower limits shown to the right of the SHMI figures: </t>
  </si>
  <si>
    <t>3. Within the above average values of (a) doctors per bed, and (b) bed occupancy the Trust with significantly high and low (using 99.8% confidence intervals) values of the SHMI for 2015/16 were identified and the observed minus expected deaths for the 5 years to 2015-16 noted for each Trust. The expected deaths were those expected if the Trust had the national death rate by age, sex, diagnosis, emergency etc.</t>
  </si>
  <si>
    <r>
      <t>‘</t>
    </r>
    <r>
      <rPr>
        <b/>
        <sz val="12"/>
        <color theme="1"/>
        <rFont val="Times New Roman"/>
        <family val="1"/>
      </rPr>
      <t>A spokeswoman for the Department of Health said: "A high HSMR is a trigger to ask hard questions. Good hospitals monitor their HSMRs actively and seek to understand where performance may be falling short and action should not stop until the clinical leaders and the Board at the hospital are satisfied that the issues have been effectively dealt with</t>
    </r>
    <r>
      <rPr>
        <sz val="12"/>
        <color theme="1"/>
        <rFont val="Times New Roman"/>
        <family val="1"/>
      </rPr>
      <t>.”’</t>
    </r>
  </si>
  <si>
    <t>https://www.england.nhs.uk/statistics/statistical-work-areas/bed-availability-and-occupancy/</t>
  </si>
  <si>
    <t>SD</t>
  </si>
  <si>
    <t>mean - 1 SD</t>
  </si>
  <si>
    <t>mean</t>
  </si>
  <si>
    <t>mean + 1 SD</t>
  </si>
  <si>
    <t>Drs/Bed +/- 1 SD of mean</t>
  </si>
  <si>
    <t>Observed - Expected deaths in the 20015/16 level of high &amp; low doctor/bed Trusts 2011/12 to 2015/16</t>
  </si>
  <si>
    <t>Sig high SHMI</t>
  </si>
  <si>
    <t>at 99.8% CI</t>
  </si>
  <si>
    <t>Total O-E deaths</t>
  </si>
  <si>
    <t>Sig low SHMI</t>
  </si>
  <si>
    <t>Using 99.8% Confidence Intervals Difference in (Observed - Expected deaths) between high and low Drs/Bed Trusts, 2015/16, for Trusts with significantly high or low SHMIs</t>
  </si>
  <si>
    <t>average=</t>
  </si>
  <si>
    <t>median</t>
  </si>
  <si>
    <t>ranks</t>
  </si>
  <si>
    <t>out of 133 English NHS trusts for the number of unexpected deaths (observed minus expected deaths, 2011-2016) - with -3558 being the least number of deaths and 1879 the most.</t>
  </si>
  <si>
    <t>Rank of data on columns A to P</t>
  </si>
  <si>
    <t>% of beds in these hospitals were occupied in 2015-2016. The level recommended by experts is 85%.</t>
  </si>
  <si>
    <t>On average</t>
  </si>
  <si>
    <t>In 2015-2016 there were on average</t>
  </si>
  <si>
    <t>doctors for every 100 beds in hospitals overseen by this trust. The England acute non-specualist Trusts' average is 83</t>
  </si>
  <si>
    <t>HIGH</t>
  </si>
  <si>
    <t>LOW</t>
  </si>
  <si>
    <t>AVERAGE</t>
  </si>
  <si>
    <t xml:space="preserve"> </t>
  </si>
  <si>
    <t>The difference between the number of observed deaths and the number of expected deaths (referred to as ‘excess deaths’ in the email) cannot be interpreted as the number of avoidable deaths for the trust.  Whether or not a death could have been prevented can only be investigated by a detailed case-note review. The SHMI is not a direct measure of quality of care, but instead should be viewed as a smoke alarm requiring further investigation.  The expected number of deaths for each trust is not an actual count of patients, but is a statistical construct which estimates the number of deaths that may be expected at the trust on the basis of average England figures and the characteristics of the patients treated there.</t>
  </si>
  <si>
    <t>The Department of Health's statement regardin HSMRs (adjusted death ratios, similar to SHMIs) was published in the Guardian on April 2, 2010</t>
  </si>
  <si>
    <t>Data sources: NHS Digital, NHS England (and predecessor organisations).</t>
  </si>
  <si>
    <t>Admissions:</t>
  </si>
  <si>
    <t>http://content.digital.nhs.uk/catalogue/PUB22378/hosp-epis-stat-admi-time-seri-2015-16-tab.xlsx</t>
  </si>
  <si>
    <t>Bed availability and Occupancy</t>
  </si>
  <si>
    <t>https://www.google.co.uk/?gws_rd=ssl#q=Average+Daily+Available+and+Occupied+Beds+Timeseries%09%09%09%09%09&amp;*</t>
  </si>
  <si>
    <t>Bed data for September each year</t>
  </si>
  <si>
    <t>Data downloaded up to Nov-Dec 2016,  Feb 2017.</t>
  </si>
  <si>
    <t>https://www.google.co.uk/?gws_rd=ssl#q=NHS-+Unify2+data+collection+-+WEBSitE,+QMAE,+KH09&amp;*</t>
  </si>
  <si>
    <t xml:space="preserve">Of course, correlation does not imply causation i.e. even if there is a relationship between the SHMI and the average number of doctors per bed, it does not necessarily imply that one is causing the other.  </t>
  </si>
  <si>
    <t>Hence, the main data sources for bed availability and manpower data are NHS England and NHS Digital.</t>
  </si>
  <si>
    <t>The analysis uses the internationally accepted Bayar's approximation methodology to measure 99.8% confidence intervals to calculate the range of values within which the SHMIs are likely to lie - meaning that only 0.1% (1 in 1000) of values are likely, by chance, to be above the range given. No 'trim' for 'over-dispersion' is used and it is therefore not the methodology used by NHS Digital, which uses 95% control limits with an adjustment for 'over-dispersion' to give each trust a banding of either ‘higher than expected’, ‘as expected’ or ‘lower than expected’.</t>
  </si>
  <si>
    <t>Significantly high SHMIs are marked as those with the lower 99.8% CI above 1.0 and the significantly low SHMI values are shown where the upper 99.8% CI is below 1.0. The Trusts are arranged in alphabetical order within each of the three bands.</t>
  </si>
  <si>
    <t>The doctor per bed ratio figures are calculated using the Fiscal (or Financial) Year SHMI and Bed Availability data from 1 April to 31 March the next year. The number of doctors is taken from the middle month of each Fiscal Year ie in September, so the 2015-16 SHMI and Bed Availability data will go from 1/4/2015 to 31/3/2016 and the number of doctors will be the September 2015 data. There will be slight changed in the figures depending on the date they are downloaded because of changes in the data received from the Trusts due to corrections etc.</t>
  </si>
  <si>
    <t>A&amp;E data were analysed using data from: Quarterly Attendances &amp; Emergency Admisson monthly statistics, NHS and independent sector organisations in England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</si>
</sst>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4" x14ac:knownFonts="1">
    <font>
      <sz val="10"/>
      <color theme="1"/>
      <name val="Arial"/>
      <family val="2"/>
    </font>
    <font>
      <sz val="10"/>
      <name val="Arial"/>
      <family val="2"/>
    </font>
    <font>
      <b/>
      <sz val="10"/>
      <color theme="1"/>
      <name val="Arial"/>
      <family val="2"/>
    </font>
    <font>
      <sz val="11"/>
      <color theme="1"/>
      <name val="Calibri"/>
      <family val="2"/>
      <scheme val="minor"/>
    </font>
    <font>
      <sz val="12"/>
      <color theme="1"/>
      <name val="Times New Roman"/>
      <family val="1"/>
    </font>
    <font>
      <b/>
      <sz val="12"/>
      <color theme="1"/>
      <name val="Times New Roman"/>
      <family val="1"/>
    </font>
    <font>
      <sz val="10"/>
      <color rgb="FF000000"/>
      <name val="Arial"/>
      <family val="2"/>
    </font>
    <font>
      <b/>
      <sz val="14"/>
      <color theme="1"/>
      <name val="Arial"/>
      <family val="2"/>
    </font>
    <font>
      <sz val="14"/>
      <color theme="1"/>
      <name val="Arial"/>
      <family val="2"/>
    </font>
    <font>
      <sz val="12"/>
      <color rgb="FF000000"/>
      <name val="Arial"/>
      <family val="2"/>
    </font>
    <font>
      <b/>
      <sz val="12"/>
      <color theme="1"/>
      <name val="Arial"/>
      <family val="2"/>
    </font>
    <font>
      <sz val="28"/>
      <color theme="1"/>
      <name val="Arial"/>
      <family val="2"/>
    </font>
    <font>
      <u/>
      <sz val="10"/>
      <color theme="1"/>
      <name val="Arial"/>
      <family val="2"/>
    </font>
    <font>
      <u/>
      <sz val="10"/>
      <color theme="10"/>
      <name val="Arial"/>
      <family val="2"/>
    </font>
  </fonts>
  <fills count="11">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FF0000"/>
        <bgColor indexed="64"/>
      </patternFill>
    </fill>
    <fill>
      <patternFill patternType="solid">
        <fgColor rgb="FF92D050"/>
        <bgColor indexed="64"/>
      </patternFill>
    </fill>
    <fill>
      <patternFill patternType="solid">
        <fgColor rgb="FFD684EC"/>
        <bgColor indexed="64"/>
      </patternFill>
    </fill>
    <fill>
      <patternFill patternType="solid">
        <fgColor theme="9" tint="0.39997558519241921"/>
        <bgColor indexed="64"/>
      </patternFill>
    </fill>
    <fill>
      <patternFill patternType="solid">
        <fgColor theme="0"/>
        <bgColor indexed="64"/>
      </patternFill>
    </fill>
  </fills>
  <borders count="43">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medium">
        <color auto="1"/>
      </right>
      <top/>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style="medium">
        <color auto="1"/>
      </bottom>
      <diagonal/>
    </border>
    <border>
      <left style="medium">
        <color auto="1"/>
      </left>
      <right style="thin">
        <color auto="1"/>
      </right>
      <top style="medium">
        <color auto="1"/>
      </top>
      <bottom style="thin">
        <color auto="1"/>
      </bottom>
      <diagonal/>
    </border>
    <border>
      <left style="medium">
        <color auto="1"/>
      </left>
      <right/>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top style="medium">
        <color auto="1"/>
      </top>
      <bottom/>
      <diagonal/>
    </border>
    <border>
      <left/>
      <right/>
      <top/>
      <bottom style="medium">
        <color auto="1"/>
      </bottom>
      <diagonal/>
    </border>
  </borders>
  <cellStyleXfs count="4">
    <xf numFmtId="0" fontId="0" fillId="0" borderId="0"/>
    <xf numFmtId="9" fontId="1" fillId="0" borderId="0" applyFont="0" applyFill="0" applyBorder="0" applyAlignment="0" applyProtection="0"/>
    <xf numFmtId="0" fontId="3" fillId="0" borderId="0"/>
    <xf numFmtId="0" fontId="13" fillId="0" borderId="0" applyNumberFormat="0" applyFill="0" applyBorder="0" applyAlignment="0" applyProtection="0"/>
  </cellStyleXfs>
  <cellXfs count="177">
    <xf numFmtId="0" fontId="0" fillId="0" borderId="0" xfId="0"/>
    <xf numFmtId="0" fontId="0" fillId="0" borderId="0" xfId="0" applyAlignment="1">
      <alignment wrapText="1"/>
    </xf>
    <xf numFmtId="0" fontId="0" fillId="0" borderId="0" xfId="0" applyFill="1"/>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0" fontId="0" fillId="0" borderId="22" xfId="0" applyBorder="1" applyAlignment="1">
      <alignment wrapText="1"/>
    </xf>
    <xf numFmtId="0" fontId="0" fillId="0" borderId="23" xfId="0" applyBorder="1" applyAlignment="1">
      <alignment wrapText="1"/>
    </xf>
    <xf numFmtId="0" fontId="0" fillId="0" borderId="19" xfId="0" applyBorder="1"/>
    <xf numFmtId="0" fontId="0" fillId="0" borderId="2" xfId="0" applyFill="1" applyBorder="1" applyAlignment="1">
      <alignment wrapText="1"/>
    </xf>
    <xf numFmtId="0" fontId="0" fillId="2" borderId="9" xfId="0" applyFill="1" applyBorder="1" applyAlignment="1">
      <alignment wrapText="1"/>
    </xf>
    <xf numFmtId="164" fontId="1" fillId="0" borderId="5" xfId="0" applyNumberFormat="1" applyFont="1" applyFill="1" applyBorder="1" applyAlignment="1">
      <alignment horizontal="right"/>
    </xf>
    <xf numFmtId="164" fontId="1" fillId="5" borderId="5" xfId="0" applyNumberFormat="1" applyFont="1" applyFill="1" applyBorder="1" applyAlignment="1">
      <alignment horizontal="right"/>
    </xf>
    <xf numFmtId="1" fontId="0" fillId="5" borderId="6" xfId="0" applyNumberFormat="1" applyFill="1" applyBorder="1"/>
    <xf numFmtId="164" fontId="1" fillId="5" borderId="3" xfId="0" applyNumberFormat="1" applyFont="1" applyFill="1" applyBorder="1" applyAlignment="1">
      <alignment horizontal="right"/>
    </xf>
    <xf numFmtId="1" fontId="0" fillId="5" borderId="13" xfId="0" applyNumberFormat="1" applyFill="1" applyBorder="1"/>
    <xf numFmtId="164" fontId="1" fillId="3" borderId="5" xfId="0" applyNumberFormat="1" applyFont="1" applyFill="1" applyBorder="1" applyAlignment="1">
      <alignment horizontal="right"/>
    </xf>
    <xf numFmtId="164" fontId="1" fillId="0" borderId="8" xfId="0" applyNumberFormat="1" applyFont="1" applyFill="1" applyBorder="1"/>
    <xf numFmtId="164" fontId="1" fillId="5" borderId="8" xfId="0" applyNumberFormat="1" applyFont="1" applyFill="1" applyBorder="1"/>
    <xf numFmtId="164" fontId="1" fillId="5" borderId="4" xfId="0" applyNumberFormat="1" applyFont="1" applyFill="1" applyBorder="1"/>
    <xf numFmtId="0" fontId="0" fillId="4" borderId="10" xfId="0" applyFill="1" applyBorder="1" applyAlignment="1">
      <alignment wrapText="1"/>
    </xf>
    <xf numFmtId="164" fontId="1" fillId="5" borderId="1" xfId="0" applyNumberFormat="1" applyFont="1" applyFill="1" applyBorder="1" applyAlignment="1">
      <alignment horizontal="right"/>
    </xf>
    <xf numFmtId="164" fontId="1" fillId="5" borderId="2" xfId="0" applyNumberFormat="1" applyFont="1" applyFill="1" applyBorder="1"/>
    <xf numFmtId="1" fontId="0" fillId="5" borderId="17" xfId="0" applyNumberFormat="1" applyFill="1" applyBorder="1"/>
    <xf numFmtId="0" fontId="0" fillId="0" borderId="15" xfId="0" applyFill="1" applyBorder="1"/>
    <xf numFmtId="1" fontId="0" fillId="5" borderId="33" xfId="0" applyNumberFormat="1" applyFill="1" applyBorder="1"/>
    <xf numFmtId="1" fontId="0" fillId="5" borderId="34" xfId="0" applyNumberFormat="1" applyFill="1" applyBorder="1"/>
    <xf numFmtId="164" fontId="1" fillId="3" borderId="1" xfId="0" applyNumberFormat="1" applyFont="1" applyFill="1" applyBorder="1" applyAlignment="1">
      <alignment horizontal="right"/>
    </xf>
    <xf numFmtId="1" fontId="0" fillId="0" borderId="37" xfId="0" applyNumberFormat="1" applyFill="1" applyBorder="1"/>
    <xf numFmtId="164" fontId="1" fillId="3" borderId="3" xfId="0" applyNumberFormat="1" applyFont="1" applyFill="1" applyBorder="1" applyAlignment="1">
      <alignment horizontal="right"/>
    </xf>
    <xf numFmtId="0" fontId="0" fillId="5" borderId="15" xfId="0" applyFill="1" applyBorder="1"/>
    <xf numFmtId="164" fontId="0" fillId="5" borderId="21" xfId="0" applyNumberFormat="1" applyFill="1" applyBorder="1"/>
    <xf numFmtId="164" fontId="0" fillId="5" borderId="6" xfId="0" applyNumberFormat="1" applyFill="1" applyBorder="1"/>
    <xf numFmtId="164" fontId="0" fillId="5" borderId="12" xfId="0" applyNumberFormat="1" applyFill="1" applyBorder="1"/>
    <xf numFmtId="164" fontId="0" fillId="5" borderId="26" xfId="0" applyNumberFormat="1" applyFill="1" applyBorder="1"/>
    <xf numFmtId="164" fontId="2" fillId="5" borderId="15" xfId="0" applyNumberFormat="1" applyFont="1" applyFill="1" applyBorder="1"/>
    <xf numFmtId="0" fontId="0" fillId="5" borderId="16" xfId="0" applyFill="1" applyBorder="1"/>
    <xf numFmtId="164" fontId="0" fillId="5" borderId="14" xfId="0" applyNumberFormat="1" applyFill="1" applyBorder="1"/>
    <xf numFmtId="164" fontId="0" fillId="5" borderId="35" xfId="0" applyNumberFormat="1" applyFill="1" applyBorder="1"/>
    <xf numFmtId="164" fontId="0" fillId="5" borderId="3" xfId="0" applyNumberFormat="1" applyFill="1" applyBorder="1"/>
    <xf numFmtId="164" fontId="2" fillId="5" borderId="16" xfId="0" applyNumberFormat="1" applyFont="1" applyFill="1" applyBorder="1"/>
    <xf numFmtId="164" fontId="0" fillId="0" borderId="26" xfId="0" applyNumberFormat="1" applyFill="1" applyBorder="1"/>
    <xf numFmtId="164" fontId="2" fillId="0" borderId="15" xfId="0" applyNumberFormat="1" applyFont="1" applyFill="1" applyBorder="1"/>
    <xf numFmtId="1" fontId="0" fillId="0" borderId="6" xfId="0" applyNumberFormat="1" applyFill="1" applyBorder="1"/>
    <xf numFmtId="164" fontId="0" fillId="0" borderId="12" xfId="0" applyNumberFormat="1" applyFill="1" applyBorder="1"/>
    <xf numFmtId="0" fontId="0" fillId="5" borderId="29" xfId="0" applyFill="1" applyBorder="1"/>
    <xf numFmtId="164" fontId="0" fillId="5" borderId="25" xfId="0" applyNumberFormat="1" applyFill="1" applyBorder="1"/>
    <xf numFmtId="164" fontId="0" fillId="5" borderId="17" xfId="0" applyNumberFormat="1" applyFill="1" applyBorder="1"/>
    <xf numFmtId="164" fontId="0" fillId="5" borderId="30" xfId="0" applyNumberFormat="1" applyFill="1" applyBorder="1"/>
    <xf numFmtId="164" fontId="0" fillId="5" borderId="31" xfId="0" applyNumberFormat="1" applyFill="1" applyBorder="1"/>
    <xf numFmtId="164" fontId="2" fillId="5" borderId="29" xfId="0" applyNumberFormat="1" applyFont="1" applyFill="1" applyBorder="1"/>
    <xf numFmtId="1" fontId="0" fillId="5" borderId="32" xfId="0" applyNumberFormat="1" applyFill="1" applyBorder="1"/>
    <xf numFmtId="0" fontId="0" fillId="0" borderId="0" xfId="0" applyAlignment="1">
      <alignment horizontal="left" wrapText="1"/>
    </xf>
    <xf numFmtId="0" fontId="0" fillId="0" borderId="0" xfId="0" applyAlignment="1"/>
    <xf numFmtId="0" fontId="0" fillId="3" borderId="29" xfId="0" applyFill="1" applyBorder="1" applyAlignment="1"/>
    <xf numFmtId="1" fontId="0" fillId="3" borderId="17" xfId="0" applyNumberFormat="1" applyFill="1" applyBorder="1" applyAlignment="1"/>
    <xf numFmtId="164" fontId="0" fillId="3" borderId="30" xfId="0" applyNumberFormat="1" applyFill="1" applyBorder="1" applyAlignment="1"/>
    <xf numFmtId="164" fontId="0" fillId="3" borderId="31" xfId="0" applyNumberFormat="1" applyFill="1" applyBorder="1" applyAlignment="1"/>
    <xf numFmtId="164" fontId="1" fillId="3" borderId="2" xfId="0" applyNumberFormat="1" applyFont="1" applyFill="1" applyBorder="1" applyAlignment="1"/>
    <xf numFmtId="164" fontId="2" fillId="3" borderId="29" xfId="0" applyNumberFormat="1" applyFont="1" applyFill="1" applyBorder="1" applyAlignment="1"/>
    <xf numFmtId="1" fontId="0" fillId="3" borderId="32" xfId="0" applyNumberFormat="1" applyFill="1" applyBorder="1" applyAlignment="1"/>
    <xf numFmtId="0" fontId="0" fillId="3" borderId="15" xfId="0" applyFill="1" applyBorder="1" applyAlignment="1"/>
    <xf numFmtId="1" fontId="0" fillId="3" borderId="6" xfId="0" applyNumberFormat="1" applyFill="1" applyBorder="1" applyAlignment="1"/>
    <xf numFmtId="164" fontId="0" fillId="3" borderId="12" xfId="0" applyNumberFormat="1" applyFill="1" applyBorder="1" applyAlignment="1"/>
    <xf numFmtId="164" fontId="0" fillId="3" borderId="26" xfId="0" applyNumberFormat="1" applyFill="1" applyBorder="1" applyAlignment="1"/>
    <xf numFmtId="164" fontId="1" fillId="3" borderId="8" xfId="0" applyNumberFormat="1" applyFont="1" applyFill="1" applyBorder="1" applyAlignment="1"/>
    <xf numFmtId="164" fontId="2" fillId="3" borderId="15" xfId="0" applyNumberFormat="1" applyFont="1" applyFill="1" applyBorder="1" applyAlignment="1"/>
    <xf numFmtId="1" fontId="0" fillId="3" borderId="33" xfId="0" applyNumberFormat="1" applyFill="1" applyBorder="1" applyAlignment="1"/>
    <xf numFmtId="0" fontId="0" fillId="3" borderId="16" xfId="0" applyFill="1" applyBorder="1" applyAlignment="1"/>
    <xf numFmtId="1" fontId="0" fillId="3" borderId="13" xfId="0" applyNumberFormat="1" applyFill="1" applyBorder="1" applyAlignment="1"/>
    <xf numFmtId="164" fontId="0" fillId="3" borderId="14" xfId="0" applyNumberFormat="1" applyFill="1" applyBorder="1" applyAlignment="1"/>
    <xf numFmtId="164" fontId="0" fillId="3" borderId="3" xfId="0" applyNumberFormat="1" applyFill="1" applyBorder="1" applyAlignment="1"/>
    <xf numFmtId="164" fontId="1" fillId="3" borderId="4" xfId="0" applyNumberFormat="1" applyFont="1" applyFill="1" applyBorder="1" applyAlignment="1"/>
    <xf numFmtId="164" fontId="2" fillId="3" borderId="16" xfId="0" applyNumberFormat="1" applyFont="1" applyFill="1" applyBorder="1" applyAlignment="1"/>
    <xf numFmtId="1" fontId="0" fillId="3" borderId="34" xfId="0" applyNumberFormat="1" applyFill="1" applyBorder="1" applyAlignment="1"/>
    <xf numFmtId="0" fontId="0" fillId="0" borderId="15" xfId="0" applyFill="1" applyBorder="1" applyAlignment="1"/>
    <xf numFmtId="164" fontId="0" fillId="0" borderId="26" xfId="0" applyNumberFormat="1" applyFill="1" applyBorder="1" applyAlignment="1"/>
    <xf numFmtId="164" fontId="1" fillId="0" borderId="8" xfId="0" applyNumberFormat="1" applyFont="1" applyFill="1" applyBorder="1" applyAlignment="1"/>
    <xf numFmtId="164" fontId="2" fillId="0" borderId="15" xfId="0" applyNumberFormat="1" applyFont="1" applyFill="1" applyBorder="1" applyAlignment="1"/>
    <xf numFmtId="1" fontId="0" fillId="0" borderId="6" xfId="0" applyNumberFormat="1" applyFill="1" applyBorder="1" applyAlignment="1"/>
    <xf numFmtId="164" fontId="0" fillId="0" borderId="12" xfId="0" applyNumberFormat="1" applyFill="1" applyBorder="1" applyAlignment="1"/>
    <xf numFmtId="1" fontId="0" fillId="0" borderId="37" xfId="0" applyNumberFormat="1" applyFill="1" applyBorder="1" applyAlignment="1"/>
    <xf numFmtId="0" fontId="5" fillId="0" borderId="0" xfId="0" applyFont="1" applyAlignment="1">
      <alignment vertical="center"/>
    </xf>
    <xf numFmtId="0" fontId="0" fillId="0" borderId="0" xfId="0" applyFont="1" applyAlignment="1"/>
    <xf numFmtId="164" fontId="0" fillId="5" borderId="27" xfId="0" applyNumberFormat="1" applyFill="1" applyBorder="1"/>
    <xf numFmtId="164" fontId="0" fillId="5" borderId="28" xfId="0" applyNumberFormat="1" applyFill="1" applyBorder="1"/>
    <xf numFmtId="164" fontId="0" fillId="5" borderId="36" xfId="0" applyNumberFormat="1" applyFill="1" applyBorder="1"/>
    <xf numFmtId="0" fontId="2" fillId="0" borderId="24" xfId="0" applyFont="1" applyBorder="1" applyAlignment="1">
      <alignment wrapText="1"/>
    </xf>
    <xf numFmtId="0" fontId="2" fillId="0" borderId="20" xfId="0" applyFont="1" applyBorder="1" applyAlignment="1">
      <alignment wrapText="1"/>
    </xf>
    <xf numFmtId="0" fontId="2" fillId="0" borderId="11" xfId="0" applyFont="1" applyBorder="1" applyAlignment="1">
      <alignment wrapText="1"/>
    </xf>
    <xf numFmtId="0" fontId="6" fillId="0" borderId="0" xfId="0" applyFont="1" applyAlignment="1">
      <alignment vertical="center"/>
    </xf>
    <xf numFmtId="0" fontId="6" fillId="0" borderId="0" xfId="0" applyFont="1" applyAlignment="1">
      <alignment vertical="center" wrapText="1"/>
    </xf>
    <xf numFmtId="164" fontId="0" fillId="0" borderId="0" xfId="0" applyNumberFormat="1"/>
    <xf numFmtId="164" fontId="0" fillId="0" borderId="0" xfId="0" applyNumberFormat="1" applyFont="1"/>
    <xf numFmtId="164" fontId="2" fillId="0" borderId="0" xfId="0" applyNumberFormat="1" applyFont="1"/>
    <xf numFmtId="0" fontId="0" fillId="0" borderId="9" xfId="0" quotePrefix="1" applyFill="1" applyBorder="1" applyAlignment="1">
      <alignment wrapText="1"/>
    </xf>
    <xf numFmtId="0" fontId="0" fillId="6" borderId="15" xfId="0" applyFill="1" applyBorder="1" applyAlignment="1"/>
    <xf numFmtId="0" fontId="0" fillId="6" borderId="15" xfId="0" applyFont="1" applyFill="1" applyBorder="1" applyAlignment="1"/>
    <xf numFmtId="0" fontId="0" fillId="6" borderId="16" xfId="0" applyFill="1" applyBorder="1" applyAlignment="1"/>
    <xf numFmtId="0" fontId="0" fillId="7" borderId="15" xfId="0" applyFill="1" applyBorder="1" applyAlignment="1"/>
    <xf numFmtId="0" fontId="0" fillId="7" borderId="15" xfId="0" applyFill="1" applyBorder="1"/>
    <xf numFmtId="0" fontId="0" fillId="0" borderId="1" xfId="0" applyFill="1" applyBorder="1" applyAlignment="1">
      <alignment wrapText="1"/>
    </xf>
    <xf numFmtId="1" fontId="0" fillId="3" borderId="15" xfId="0" applyNumberFormat="1" applyFill="1" applyBorder="1" applyAlignment="1"/>
    <xf numFmtId="1" fontId="2" fillId="3" borderId="15" xfId="0" applyNumberFormat="1" applyFont="1" applyFill="1" applyBorder="1" applyAlignment="1">
      <alignment horizontal="center"/>
    </xf>
    <xf numFmtId="3" fontId="7" fillId="3" borderId="16" xfId="0" applyNumberFormat="1" applyFont="1" applyFill="1" applyBorder="1" applyAlignment="1">
      <alignment horizontal="center"/>
    </xf>
    <xf numFmtId="1" fontId="0" fillId="0" borderId="5" xfId="0" applyNumberFormat="1" applyFill="1" applyBorder="1" applyAlignment="1"/>
    <xf numFmtId="0" fontId="0" fillId="0" borderId="5" xfId="0" applyFill="1" applyBorder="1" applyAlignment="1"/>
    <xf numFmtId="3" fontId="0" fillId="0" borderId="5" xfId="0" applyNumberFormat="1" applyFill="1" applyBorder="1" applyAlignment="1"/>
    <xf numFmtId="1" fontId="0" fillId="0" borderId="5" xfId="0" applyNumberFormat="1" applyFill="1" applyBorder="1" applyAlignment="1">
      <alignment horizontal="center"/>
    </xf>
    <xf numFmtId="1" fontId="0" fillId="0" borderId="5" xfId="0" applyNumberFormat="1" applyFill="1" applyBorder="1"/>
    <xf numFmtId="3" fontId="0" fillId="0" borderId="5" xfId="0" applyNumberFormat="1" applyFill="1" applyBorder="1"/>
    <xf numFmtId="1" fontId="0" fillId="5" borderId="29" xfId="0" applyNumberFormat="1" applyFill="1" applyBorder="1"/>
    <xf numFmtId="1" fontId="0" fillId="5" borderId="15" xfId="0" applyNumberFormat="1" applyFill="1" applyBorder="1"/>
    <xf numFmtId="1" fontId="2" fillId="5" borderId="15" xfId="0" applyNumberFormat="1" applyFont="1" applyFill="1" applyBorder="1" applyAlignment="1">
      <alignment horizontal="center"/>
    </xf>
    <xf numFmtId="1" fontId="2" fillId="5" borderId="15" xfId="0" applyNumberFormat="1" applyFont="1" applyFill="1" applyBorder="1"/>
    <xf numFmtId="3" fontId="7" fillId="5" borderId="16" xfId="0" applyNumberFormat="1" applyFont="1" applyFill="1" applyBorder="1" applyAlignment="1">
      <alignment horizontal="center"/>
    </xf>
    <xf numFmtId="1" fontId="0" fillId="0" borderId="0" xfId="0" applyNumberFormat="1" applyFill="1" applyBorder="1"/>
    <xf numFmtId="3" fontId="8" fillId="8" borderId="9" xfId="0" applyNumberFormat="1" applyFont="1" applyFill="1" applyBorder="1"/>
    <xf numFmtId="3" fontId="2" fillId="0" borderId="5" xfId="0" applyNumberFormat="1" applyFont="1" applyFill="1" applyBorder="1" applyAlignment="1">
      <alignment horizontal="center"/>
    </xf>
    <xf numFmtId="0" fontId="0" fillId="0" borderId="0" xfId="0" applyFill="1" applyBorder="1"/>
    <xf numFmtId="3" fontId="8" fillId="0" borderId="0" xfId="0" applyNumberFormat="1" applyFont="1" applyFill="1" applyBorder="1"/>
    <xf numFmtId="3" fontId="7" fillId="0" borderId="0" xfId="0" applyNumberFormat="1" applyFont="1" applyFill="1" applyBorder="1"/>
    <xf numFmtId="164" fontId="2" fillId="0" borderId="0" xfId="0" applyNumberFormat="1" applyFont="1" applyAlignment="1">
      <alignment horizontal="right"/>
    </xf>
    <xf numFmtId="0" fontId="2" fillId="0" borderId="0" xfId="0" applyFont="1" applyFill="1"/>
    <xf numFmtId="9" fontId="0" fillId="0" borderId="0" xfId="0" applyNumberFormat="1" applyAlignment="1"/>
    <xf numFmtId="9" fontId="0" fillId="0" borderId="0" xfId="0" applyNumberFormat="1" applyFont="1" applyAlignment="1"/>
    <xf numFmtId="9" fontId="0" fillId="0" borderId="0" xfId="0" applyNumberFormat="1"/>
    <xf numFmtId="0" fontId="0" fillId="8" borderId="41" xfId="0" applyFill="1" applyBorder="1"/>
    <xf numFmtId="0" fontId="9" fillId="8" borderId="41" xfId="0" applyFont="1" applyFill="1" applyBorder="1" applyAlignment="1">
      <alignment vertical="center"/>
    </xf>
    <xf numFmtId="0" fontId="0" fillId="8" borderId="5" xfId="0" applyFill="1" applyBorder="1"/>
    <xf numFmtId="0" fontId="0" fillId="8" borderId="0" xfId="0" applyFill="1" applyBorder="1"/>
    <xf numFmtId="9" fontId="0" fillId="8" borderId="0" xfId="0" applyNumberFormat="1" applyFill="1" applyBorder="1"/>
    <xf numFmtId="0" fontId="9" fillId="8" borderId="0" xfId="0" applyFont="1" applyFill="1" applyBorder="1" applyAlignment="1">
      <alignment vertical="center"/>
    </xf>
    <xf numFmtId="0" fontId="0" fillId="8" borderId="3" xfId="0" applyFill="1" applyBorder="1"/>
    <xf numFmtId="0" fontId="0" fillId="8" borderId="42" xfId="0" applyFill="1" applyBorder="1"/>
    <xf numFmtId="0" fontId="9" fillId="8" borderId="42" xfId="0" applyFont="1" applyFill="1" applyBorder="1" applyAlignment="1">
      <alignment vertical="center"/>
    </xf>
    <xf numFmtId="0" fontId="10" fillId="9" borderId="41" xfId="0" applyFont="1" applyFill="1" applyBorder="1"/>
    <xf numFmtId="0" fontId="0" fillId="9" borderId="41" xfId="0" applyFill="1" applyBorder="1"/>
    <xf numFmtId="0" fontId="0" fillId="9" borderId="2" xfId="0" applyFill="1" applyBorder="1"/>
    <xf numFmtId="0" fontId="10" fillId="9" borderId="0" xfId="0" applyFont="1" applyFill="1" applyBorder="1"/>
    <xf numFmtId="0" fontId="0" fillId="9" borderId="0" xfId="0" applyFill="1" applyBorder="1"/>
    <xf numFmtId="0" fontId="0" fillId="9" borderId="8" xfId="0" applyFill="1" applyBorder="1"/>
    <xf numFmtId="0" fontId="10" fillId="9" borderId="42" xfId="0" applyFont="1" applyFill="1" applyBorder="1"/>
    <xf numFmtId="0" fontId="0" fillId="9" borderId="42" xfId="0" applyFill="1" applyBorder="1"/>
    <xf numFmtId="0" fontId="0" fillId="9" borderId="4" xfId="0" applyFill="1" applyBorder="1"/>
    <xf numFmtId="0" fontId="0" fillId="6" borderId="0" xfId="0" applyFill="1" applyAlignment="1"/>
    <xf numFmtId="3" fontId="8" fillId="0" borderId="5" xfId="0" applyNumberFormat="1" applyFont="1" applyFill="1" applyBorder="1" applyAlignment="1">
      <alignment horizontal="center"/>
    </xf>
    <xf numFmtId="1" fontId="2" fillId="0" borderId="5" xfId="0" applyNumberFormat="1" applyFont="1" applyFill="1" applyBorder="1" applyAlignment="1">
      <alignment horizontal="center"/>
    </xf>
    <xf numFmtId="1" fontId="0" fillId="0" borderId="37" xfId="0" applyNumberFormat="1" applyFont="1" applyFill="1" applyBorder="1" applyAlignment="1"/>
    <xf numFmtId="1" fontId="0" fillId="0" borderId="7" xfId="0" applyNumberFormat="1" applyFill="1" applyBorder="1"/>
    <xf numFmtId="164" fontId="0" fillId="0" borderId="18" xfId="0" applyNumberFormat="1" applyFill="1" applyBorder="1"/>
    <xf numFmtId="1" fontId="0" fillId="0" borderId="38" xfId="0" applyNumberFormat="1" applyFill="1" applyBorder="1"/>
    <xf numFmtId="1" fontId="0" fillId="0" borderId="28" xfId="0" applyNumberFormat="1" applyFill="1" applyBorder="1" applyAlignment="1"/>
    <xf numFmtId="164" fontId="0" fillId="0" borderId="39" xfId="0" applyNumberFormat="1" applyFill="1" applyBorder="1" applyAlignment="1"/>
    <xf numFmtId="164" fontId="0" fillId="0" borderId="5" xfId="0" applyNumberFormat="1" applyFill="1" applyBorder="1" applyAlignment="1"/>
    <xf numFmtId="1" fontId="0" fillId="0" borderId="40" xfId="0" applyNumberFormat="1" applyFill="1" applyBorder="1" applyAlignment="1"/>
    <xf numFmtId="1" fontId="0" fillId="0" borderId="0" xfId="0" applyNumberFormat="1" applyFill="1" applyBorder="1" applyAlignment="1">
      <alignment horizontal="center"/>
    </xf>
    <xf numFmtId="0" fontId="0" fillId="0" borderId="0" xfId="0" applyFill="1" applyBorder="1" applyAlignment="1">
      <alignment wrapText="1"/>
    </xf>
    <xf numFmtId="0" fontId="0" fillId="0" borderId="0" xfId="0" applyFill="1" applyBorder="1" applyAlignment="1"/>
    <xf numFmtId="0" fontId="0" fillId="0" borderId="0" xfId="0" applyFont="1" applyFill="1" applyBorder="1" applyAlignment="1"/>
    <xf numFmtId="0" fontId="0" fillId="6" borderId="29" xfId="0" applyFill="1" applyBorder="1" applyAlignment="1"/>
    <xf numFmtId="0" fontId="0" fillId="7" borderId="16" xfId="0" applyFill="1" applyBorder="1"/>
    <xf numFmtId="0" fontId="0" fillId="0" borderId="29" xfId="0" applyBorder="1" applyAlignment="1"/>
    <xf numFmtId="0" fontId="0" fillId="0" borderId="15" xfId="0" applyBorder="1" applyAlignment="1"/>
    <xf numFmtId="0" fontId="0" fillId="0" borderId="16" xfId="0" applyBorder="1" applyAlignment="1"/>
    <xf numFmtId="0" fontId="0" fillId="3" borderId="0" xfId="0" applyFill="1" applyAlignment="1"/>
    <xf numFmtId="0" fontId="0" fillId="5" borderId="29" xfId="0" applyFill="1" applyBorder="1" applyAlignment="1"/>
    <xf numFmtId="0" fontId="0" fillId="5" borderId="15" xfId="0" applyFill="1" applyBorder="1" applyAlignment="1"/>
    <xf numFmtId="0" fontId="0" fillId="5" borderId="16" xfId="0" applyFill="1" applyBorder="1" applyAlignment="1"/>
    <xf numFmtId="0" fontId="12" fillId="0" borderId="0" xfId="0" applyFont="1" applyFill="1" applyBorder="1"/>
    <xf numFmtId="0" fontId="13" fillId="0" borderId="0" xfId="3"/>
    <xf numFmtId="0" fontId="12" fillId="0" borderId="0" xfId="0" applyFont="1"/>
    <xf numFmtId="0" fontId="0" fillId="10" borderId="0" xfId="0" applyFill="1" applyBorder="1"/>
    <xf numFmtId="0" fontId="0" fillId="0" borderId="0" xfId="0" applyFont="1"/>
    <xf numFmtId="0" fontId="11" fillId="3" borderId="8" xfId="0" applyFont="1" applyFill="1" applyBorder="1" applyAlignment="1">
      <alignment textRotation="90"/>
    </xf>
    <xf numFmtId="0" fontId="11" fillId="5" borderId="15" xfId="0" applyFont="1" applyFill="1" applyBorder="1" applyAlignment="1">
      <alignment textRotation="90"/>
    </xf>
    <xf numFmtId="0" fontId="11" fillId="0" borderId="8" xfId="0" applyFont="1" applyBorder="1" applyAlignment="1">
      <alignment textRotation="90"/>
    </xf>
  </cellXfs>
  <cellStyles count="4">
    <cellStyle name="Hyperlink" xfId="3" builtinId="8"/>
    <cellStyle name="Normal" xfId="0" builtinId="0"/>
    <cellStyle name="Normal 2" xfId="2"/>
    <cellStyle name="Percent 2" xfId="1"/>
  </cellStyles>
  <dxfs count="0"/>
  <tableStyles count="0" defaultTableStyle="TableStyleMedium2" defaultPivotStyle="PivotStyleLight16"/>
  <colors>
    <mruColors>
      <color rgb="FFFF7C80"/>
      <color rgb="FFD684EC"/>
      <color rgb="FF9933FF"/>
      <color rgb="FFFF99CC"/>
      <color rgb="FF99FFCC"/>
      <color rgb="FF99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content.digital.nhs.uk/catalogue/PUB22378/hosp-epis-stat-admi-time-seri-2015-16-tab.xlsx" TargetMode="External"/><Relationship Id="rId4" Type="http://schemas.openxmlformats.org/officeDocument/2006/relationships/printerSettings" Target="../printerSettings/printerSettings2.bin"/><Relationship Id="rId1" Type="http://schemas.openxmlformats.org/officeDocument/2006/relationships/hyperlink" Target="https://www.google.co.uk/?gws_rd=ssl" TargetMode="External"/><Relationship Id="rId2" Type="http://schemas.openxmlformats.org/officeDocument/2006/relationships/hyperlink" Target="https://www.google.co.uk/?gws_rd=ss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141"/>
  <sheetViews>
    <sheetView tabSelected="1" zoomScale="75" zoomScaleNormal="75" zoomScalePageLayoutView="75" workbookViewId="0">
      <pane ySplit="5860"/>
      <selection activeCell="B2" sqref="B2"/>
      <selection pane="bottomLeft" activeCell="B142" sqref="B142"/>
    </sheetView>
  </sheetViews>
  <sheetFormatPr baseColWidth="10" defaultColWidth="8.83203125" defaultRowHeight="13" x14ac:dyDescent="0.15"/>
  <cols>
    <col min="1" max="1" width="10" customWidth="1"/>
    <col min="2" max="2" width="50.83203125" customWidth="1"/>
    <col min="3" max="5" width="12.6640625" customWidth="1"/>
    <col min="6" max="6" width="14.5" customWidth="1"/>
    <col min="7" max="11" width="12.6640625" customWidth="1"/>
    <col min="12" max="12" width="16.6640625" customWidth="1"/>
    <col min="13" max="13" width="12.6640625" style="2" customWidth="1"/>
    <col min="14" max="14" width="14.6640625" customWidth="1"/>
    <col min="15" max="15" width="14.1640625" customWidth="1"/>
    <col min="22" max="22" width="12.1640625" customWidth="1"/>
  </cols>
  <sheetData>
    <row r="1" spans="1:25" ht="14" thickBot="1" x14ac:dyDescent="0.2">
      <c r="C1" s="8" t="s">
        <v>137</v>
      </c>
      <c r="D1" s="8" t="s">
        <v>137</v>
      </c>
      <c r="E1" s="8" t="s">
        <v>137</v>
      </c>
      <c r="F1" s="8" t="s">
        <v>137</v>
      </c>
      <c r="G1" s="8" t="s">
        <v>137</v>
      </c>
      <c r="H1" s="8" t="s">
        <v>137</v>
      </c>
      <c r="I1" s="8" t="s">
        <v>137</v>
      </c>
      <c r="J1" s="8" t="s">
        <v>137</v>
      </c>
      <c r="K1" s="8" t="s">
        <v>137</v>
      </c>
      <c r="L1" s="8" t="s">
        <v>137</v>
      </c>
      <c r="M1" s="8" t="s">
        <v>158</v>
      </c>
    </row>
    <row r="2" spans="1:25" ht="97.5" customHeight="1" thickBot="1" x14ac:dyDescent="0.2">
      <c r="B2" s="3" t="s">
        <v>132</v>
      </c>
      <c r="C2" s="20" t="s">
        <v>136</v>
      </c>
      <c r="D2" s="4" t="s">
        <v>134</v>
      </c>
      <c r="E2" s="5" t="s">
        <v>138</v>
      </c>
      <c r="F2" s="5" t="s">
        <v>157</v>
      </c>
      <c r="G2" s="87" t="s">
        <v>135</v>
      </c>
      <c r="H2" s="88" t="s">
        <v>139</v>
      </c>
      <c r="I2" s="89" t="s">
        <v>140</v>
      </c>
      <c r="J2" s="6" t="s">
        <v>155</v>
      </c>
      <c r="K2" s="7" t="s">
        <v>156</v>
      </c>
      <c r="L2" s="10" t="s">
        <v>141</v>
      </c>
      <c r="M2" s="9" t="s">
        <v>142</v>
      </c>
      <c r="N2" s="101" t="s">
        <v>168</v>
      </c>
      <c r="O2" s="95" t="s">
        <v>167</v>
      </c>
      <c r="P2" s="157"/>
      <c r="U2" t="s">
        <v>132</v>
      </c>
      <c r="V2" s="5" t="s">
        <v>142</v>
      </c>
      <c r="W2" s="5" t="s">
        <v>138</v>
      </c>
      <c r="X2" s="5" t="s">
        <v>157</v>
      </c>
      <c r="Y2" s="5" t="s">
        <v>178</v>
      </c>
    </row>
    <row r="3" spans="1:25" s="53" customFormat="1" x14ac:dyDescent="0.15">
      <c r="A3" s="165"/>
      <c r="B3" s="54" t="s">
        <v>125</v>
      </c>
      <c r="C3" s="55">
        <v>481.79</v>
      </c>
      <c r="D3" s="55">
        <v>820.05</v>
      </c>
      <c r="E3" s="56">
        <v>0.88043411987073961</v>
      </c>
      <c r="F3" s="56">
        <v>0.58751295652704105</v>
      </c>
      <c r="G3" s="57">
        <v>1.1593821181038224</v>
      </c>
      <c r="H3" s="27">
        <v>1.0872875432136824</v>
      </c>
      <c r="I3" s="58">
        <v>1.2347593253390927</v>
      </c>
      <c r="J3" s="27">
        <v>1.1132368440514768</v>
      </c>
      <c r="K3" s="58">
        <v>1.2069488964468327</v>
      </c>
      <c r="L3" s="59">
        <v>0.58751295652704105</v>
      </c>
      <c r="M3" s="60">
        <v>1877.7800000000002</v>
      </c>
      <c r="N3" s="54"/>
      <c r="O3" s="160" t="str">
        <f t="shared" ref="O3:O34" si="0">IF(L3&lt;$L$137,"&lt; -1SD",IF(AND(L3&gt;$L$137,L3&lt;$L$138),"-1SD to mean",IF(AND(L3&gt;$L$138,L3&lt;$L$139),"mean to +1SD",IF(L3&gt;$L$139,"above +1SD",0))))</f>
        <v>&lt; -1SD</v>
      </c>
      <c r="P3" s="158"/>
      <c r="T3" s="53" t="s">
        <v>125</v>
      </c>
      <c r="U3" s="53">
        <v>1</v>
      </c>
      <c r="V3" s="53">
        <v>1877.7800000000002</v>
      </c>
      <c r="W3" s="124">
        <v>0.88043411987073961</v>
      </c>
      <c r="X3" s="53">
        <v>0.58751295652704105</v>
      </c>
      <c r="Y3" s="53">
        <v>3</v>
      </c>
    </row>
    <row r="4" spans="1:25" s="53" customFormat="1" x14ac:dyDescent="0.15">
      <c r="A4" s="174" t="s">
        <v>183</v>
      </c>
      <c r="B4" s="61" t="s">
        <v>119</v>
      </c>
      <c r="C4" s="62">
        <v>507.38</v>
      </c>
      <c r="D4" s="62">
        <v>783.04</v>
      </c>
      <c r="E4" s="63">
        <v>0.86968737229260318</v>
      </c>
      <c r="F4" s="63">
        <v>0.6479617899468737</v>
      </c>
      <c r="G4" s="64">
        <v>1.1314997871862191</v>
      </c>
      <c r="H4" s="16">
        <v>1.0609788034045058</v>
      </c>
      <c r="I4" s="65">
        <v>1.2052393874484251</v>
      </c>
      <c r="J4" s="16">
        <v>1.0863607630145882</v>
      </c>
      <c r="K4" s="65">
        <v>1.1780326014958136</v>
      </c>
      <c r="L4" s="66">
        <v>0.6479617899468737</v>
      </c>
      <c r="M4" s="67">
        <v>741.83999999999924</v>
      </c>
      <c r="N4" s="61"/>
      <c r="O4" s="96" t="str">
        <f t="shared" si="0"/>
        <v>-1SD to mean</v>
      </c>
      <c r="P4" s="158"/>
      <c r="T4" s="53" t="s">
        <v>111</v>
      </c>
      <c r="U4" s="53">
        <v>2</v>
      </c>
      <c r="V4" s="53">
        <v>1469.0900000000001</v>
      </c>
      <c r="W4" s="124">
        <v>0.88800587396881603</v>
      </c>
      <c r="X4" s="53">
        <v>0.69679955081414924</v>
      </c>
      <c r="Y4" s="53">
        <v>11</v>
      </c>
    </row>
    <row r="5" spans="1:25" s="53" customFormat="1" x14ac:dyDescent="0.15">
      <c r="A5" s="174"/>
      <c r="B5" s="61" t="s">
        <v>30</v>
      </c>
      <c r="C5" s="62">
        <v>432.52</v>
      </c>
      <c r="D5" s="62">
        <v>583.9</v>
      </c>
      <c r="E5" s="63">
        <v>0.88713820859736259</v>
      </c>
      <c r="F5" s="63">
        <v>0.74074327795855455</v>
      </c>
      <c r="G5" s="64">
        <v>1.0807931627242573</v>
      </c>
      <c r="H5" s="16">
        <v>1.0114793228210575</v>
      </c>
      <c r="I5" s="65">
        <v>1.153366401050566</v>
      </c>
      <c r="J5" s="16">
        <v>1.0364148543677338</v>
      </c>
      <c r="K5" s="65">
        <v>1.1265830138206478</v>
      </c>
      <c r="L5" s="66">
        <v>0.74074327795855455</v>
      </c>
      <c r="M5" s="67">
        <v>1040.8800000000001</v>
      </c>
      <c r="N5" s="61"/>
      <c r="O5" s="96" t="str">
        <f t="shared" si="0"/>
        <v>-1SD to mean</v>
      </c>
      <c r="P5" s="158"/>
      <c r="T5" s="53" t="s">
        <v>106</v>
      </c>
      <c r="U5" s="53">
        <v>3</v>
      </c>
      <c r="V5" s="53">
        <v>1249.9700000000003</v>
      </c>
      <c r="W5" s="124">
        <v>0.89754211543772444</v>
      </c>
      <c r="X5" s="53">
        <v>0.7267329466998067</v>
      </c>
      <c r="Y5" s="53">
        <v>7</v>
      </c>
    </row>
    <row r="6" spans="1:25" s="53" customFormat="1" x14ac:dyDescent="0.15">
      <c r="A6" s="174"/>
      <c r="B6" s="61" t="s">
        <v>121</v>
      </c>
      <c r="C6" s="62">
        <v>566</v>
      </c>
      <c r="D6" s="62">
        <v>751.8</v>
      </c>
      <c r="E6" s="63">
        <v>0.86725192870444268</v>
      </c>
      <c r="F6" s="63">
        <v>0.75285980313913281</v>
      </c>
      <c r="G6" s="64">
        <v>1.1069950824288901</v>
      </c>
      <c r="H6" s="16">
        <v>1.0405541279263233</v>
      </c>
      <c r="I6" s="65">
        <v>1.1763515052280729</v>
      </c>
      <c r="J6" s="16">
        <v>1.064482191915322</v>
      </c>
      <c r="K6" s="65">
        <v>1.1507703824377535</v>
      </c>
      <c r="L6" s="66">
        <v>0.75285980313913281</v>
      </c>
      <c r="M6" s="67">
        <v>1148.2000000000003</v>
      </c>
      <c r="N6" s="61"/>
      <c r="O6" s="96" t="str">
        <f t="shared" si="0"/>
        <v>-1SD to mean</v>
      </c>
      <c r="P6" s="158"/>
      <c r="T6" s="53" t="s">
        <v>110</v>
      </c>
      <c r="U6" s="53">
        <v>4</v>
      </c>
      <c r="V6" s="53">
        <v>1241.6399999999999</v>
      </c>
      <c r="W6" s="124">
        <v>0.87627751295141931</v>
      </c>
      <c r="X6" s="53">
        <v>0.88862249551048811</v>
      </c>
      <c r="Y6" s="53">
        <v>34</v>
      </c>
    </row>
    <row r="7" spans="1:25" s="53" customFormat="1" x14ac:dyDescent="0.15">
      <c r="A7" s="174"/>
      <c r="B7" s="61" t="s">
        <v>67</v>
      </c>
      <c r="C7" s="62">
        <v>228.49</v>
      </c>
      <c r="D7" s="62">
        <v>327.37</v>
      </c>
      <c r="E7" s="63">
        <v>0.87057457922228665</v>
      </c>
      <c r="F7" s="63">
        <v>0.69795644072456242</v>
      </c>
      <c r="G7" s="64">
        <v>1.1425546463153715</v>
      </c>
      <c r="H7" s="16">
        <v>1.0359957173611927</v>
      </c>
      <c r="I7" s="65">
        <v>1.256553531140707</v>
      </c>
      <c r="J7" s="16">
        <v>1.0740295299794997</v>
      </c>
      <c r="K7" s="65">
        <v>1.2143052065957529</v>
      </c>
      <c r="L7" s="66">
        <v>0.69795644072456242</v>
      </c>
      <c r="M7" s="67">
        <v>489.04999999999995</v>
      </c>
      <c r="N7" s="102"/>
      <c r="O7" s="96" t="str">
        <f t="shared" si="0"/>
        <v>-1SD to mean</v>
      </c>
      <c r="P7" s="158"/>
      <c r="T7" s="53" t="s">
        <v>115</v>
      </c>
      <c r="U7" s="53">
        <v>5</v>
      </c>
      <c r="V7" s="53">
        <v>1165.82</v>
      </c>
      <c r="W7" s="124">
        <v>0.83869403357628836</v>
      </c>
      <c r="X7" s="53">
        <v>0.95615398878888591</v>
      </c>
      <c r="Y7" s="53">
        <v>40</v>
      </c>
    </row>
    <row r="8" spans="1:25" s="53" customFormat="1" x14ac:dyDescent="0.15">
      <c r="A8" s="174"/>
      <c r="B8" s="61" t="s">
        <v>95</v>
      </c>
      <c r="C8" s="62">
        <v>775.29</v>
      </c>
      <c r="D8" s="62">
        <v>964.38</v>
      </c>
      <c r="E8" s="63">
        <v>0.9425745038262926</v>
      </c>
      <c r="F8" s="63">
        <v>0.80392583836247122</v>
      </c>
      <c r="G8" s="64">
        <v>1.1320035178108632</v>
      </c>
      <c r="H8" s="16">
        <v>1.0682556977751694</v>
      </c>
      <c r="I8" s="65">
        <v>1.1983691329351243</v>
      </c>
      <c r="J8" s="16">
        <v>1.091236285626314</v>
      </c>
      <c r="K8" s="65">
        <v>1.1739041141597928</v>
      </c>
      <c r="L8" s="66">
        <v>0.80392583836247122</v>
      </c>
      <c r="M8" s="67">
        <v>705.47999999999956</v>
      </c>
      <c r="N8" s="61"/>
      <c r="O8" s="96" t="str">
        <f t="shared" si="0"/>
        <v>-1SD to mean</v>
      </c>
      <c r="P8" s="158"/>
      <c r="T8" s="53" t="s">
        <v>129</v>
      </c>
      <c r="U8" s="53">
        <v>6</v>
      </c>
      <c r="V8" s="53">
        <v>1164.0500000000002</v>
      </c>
      <c r="W8" s="124">
        <v>0.87977155335321044</v>
      </c>
      <c r="X8" s="53">
        <v>0.73852517532440265</v>
      </c>
      <c r="Y8" s="53">
        <v>28</v>
      </c>
    </row>
    <row r="9" spans="1:25" s="53" customFormat="1" x14ac:dyDescent="0.15">
      <c r="A9" s="174"/>
      <c r="B9" s="61" t="s">
        <v>74</v>
      </c>
      <c r="C9" s="62">
        <v>657.67</v>
      </c>
      <c r="D9" s="62">
        <v>949.58</v>
      </c>
      <c r="E9" s="63">
        <v>0.77086712020050963</v>
      </c>
      <c r="F9" s="63">
        <v>0.69259040839107811</v>
      </c>
      <c r="G9" s="64">
        <v>1.0984205235387996</v>
      </c>
      <c r="H9" s="16">
        <v>1.0228545385227148</v>
      </c>
      <c r="I9" s="65">
        <v>1.17781083560341</v>
      </c>
      <c r="J9" s="16">
        <v>1.0500055461146529</v>
      </c>
      <c r="K9" s="65">
        <v>1.1484919767441604</v>
      </c>
      <c r="L9" s="66">
        <v>0.69259040839107811</v>
      </c>
      <c r="M9" s="67">
        <v>465.82999999999993</v>
      </c>
      <c r="N9" s="102"/>
      <c r="O9" s="96" t="str">
        <f t="shared" si="0"/>
        <v>-1SD to mean</v>
      </c>
      <c r="P9" s="158"/>
      <c r="T9" s="53" t="s">
        <v>121</v>
      </c>
      <c r="U9" s="53">
        <v>7</v>
      </c>
      <c r="V9" s="53">
        <v>1148.2000000000003</v>
      </c>
      <c r="W9" s="124">
        <v>0.86725192870444268</v>
      </c>
      <c r="X9" s="53">
        <v>0.75285980313913281</v>
      </c>
      <c r="Y9" s="53">
        <v>12</v>
      </c>
    </row>
    <row r="10" spans="1:25" s="53" customFormat="1" x14ac:dyDescent="0.15">
      <c r="A10" s="174"/>
      <c r="B10" s="61" t="s">
        <v>78</v>
      </c>
      <c r="C10" s="62">
        <v>394.6</v>
      </c>
      <c r="D10" s="62">
        <v>560</v>
      </c>
      <c r="E10" s="63">
        <v>0.9553571428571429</v>
      </c>
      <c r="F10" s="63">
        <v>0.70464285714285724</v>
      </c>
      <c r="G10" s="64">
        <v>1.0918093436626379</v>
      </c>
      <c r="H10" s="16">
        <v>1.0086393061988395</v>
      </c>
      <c r="I10" s="65">
        <v>1.1796646430674289</v>
      </c>
      <c r="J10" s="16">
        <v>1.0384633756487152</v>
      </c>
      <c r="K10" s="65">
        <v>1.1471852399525089</v>
      </c>
      <c r="L10" s="66">
        <v>0.70464285714285724</v>
      </c>
      <c r="M10" s="67">
        <v>291.26</v>
      </c>
      <c r="N10" s="102"/>
      <c r="O10" s="96" t="str">
        <f t="shared" si="0"/>
        <v>-1SD to mean</v>
      </c>
      <c r="P10" s="158"/>
      <c r="T10" s="53" t="s">
        <v>56</v>
      </c>
      <c r="U10" s="53">
        <v>8</v>
      </c>
      <c r="V10" s="53">
        <v>1118.8899999999996</v>
      </c>
      <c r="W10" s="124">
        <v>0.82112845138055224</v>
      </c>
      <c r="X10" s="53">
        <v>0.59891956782713085</v>
      </c>
      <c r="Y10" s="53">
        <v>17</v>
      </c>
    </row>
    <row r="11" spans="1:25" s="53" customFormat="1" x14ac:dyDescent="0.15">
      <c r="A11" s="174"/>
      <c r="B11" s="61" t="s">
        <v>21</v>
      </c>
      <c r="C11" s="62">
        <v>499.88</v>
      </c>
      <c r="D11" s="62">
        <v>655.72</v>
      </c>
      <c r="E11" s="63">
        <v>0.87537363508814736</v>
      </c>
      <c r="F11" s="63">
        <v>0.76233758311474409</v>
      </c>
      <c r="G11" s="64">
        <v>1.0901000000000001</v>
      </c>
      <c r="H11" s="16">
        <v>1.0093643017634877</v>
      </c>
      <c r="I11" s="65">
        <v>1.1753116761338789</v>
      </c>
      <c r="J11" s="16">
        <v>1.0383420443614337</v>
      </c>
      <c r="K11" s="65">
        <v>1.1438296992030927</v>
      </c>
      <c r="L11" s="66">
        <v>0.76233758311474409</v>
      </c>
      <c r="M11" s="67">
        <v>366.1395</v>
      </c>
      <c r="N11" s="61"/>
      <c r="O11" s="96" t="str">
        <f t="shared" si="0"/>
        <v>-1SD to mean</v>
      </c>
      <c r="P11" s="158"/>
      <c r="T11" s="53" t="s">
        <v>82</v>
      </c>
      <c r="U11" s="53">
        <v>9</v>
      </c>
      <c r="V11" s="53">
        <v>1081.8600000000001</v>
      </c>
      <c r="W11" s="124">
        <v>0.9440027068177973</v>
      </c>
      <c r="X11" s="53">
        <v>0.84139739468787011</v>
      </c>
      <c r="Y11" s="53">
        <v>32</v>
      </c>
    </row>
    <row r="12" spans="1:25" s="53" customFormat="1" x14ac:dyDescent="0.15">
      <c r="A12" s="174"/>
      <c r="B12" s="61" t="s">
        <v>106</v>
      </c>
      <c r="C12" s="62">
        <v>473.67</v>
      </c>
      <c r="D12" s="62">
        <v>651.78</v>
      </c>
      <c r="E12" s="63">
        <v>0.89754211543772444</v>
      </c>
      <c r="F12" s="63">
        <v>0.7267329466998067</v>
      </c>
      <c r="G12" s="64">
        <v>1.1319114342813916</v>
      </c>
      <c r="H12" s="16">
        <v>1.0554035422031351</v>
      </c>
      <c r="I12" s="65">
        <v>1.2122203556309659</v>
      </c>
      <c r="J12" s="16">
        <v>1.0829018047187724</v>
      </c>
      <c r="K12" s="65">
        <v>1.1825673764169329</v>
      </c>
      <c r="L12" s="66">
        <v>0.7267329466998067</v>
      </c>
      <c r="M12" s="67">
        <v>1249.9700000000003</v>
      </c>
      <c r="N12" s="61"/>
      <c r="O12" s="96" t="str">
        <f t="shared" si="0"/>
        <v>-1SD to mean</v>
      </c>
      <c r="P12" s="158"/>
      <c r="T12" s="53" t="s">
        <v>30</v>
      </c>
      <c r="U12" s="53">
        <v>10</v>
      </c>
      <c r="V12" s="53">
        <v>1040.8800000000001</v>
      </c>
      <c r="W12" s="124">
        <v>0.88713820859736259</v>
      </c>
      <c r="X12" s="53">
        <v>0.74074327795855455</v>
      </c>
      <c r="Y12" s="53">
        <v>18</v>
      </c>
    </row>
    <row r="13" spans="1:25" s="53" customFormat="1" x14ac:dyDescent="0.15">
      <c r="A13" s="174"/>
      <c r="B13" s="61" t="s">
        <v>56</v>
      </c>
      <c r="C13" s="62">
        <v>498.9</v>
      </c>
      <c r="D13" s="62">
        <v>833</v>
      </c>
      <c r="E13" s="63">
        <v>0.82112845138055224</v>
      </c>
      <c r="F13" s="63">
        <v>0.59891956782713085</v>
      </c>
      <c r="G13" s="64">
        <v>1.088902423269291</v>
      </c>
      <c r="H13" s="16">
        <v>1.0209517722978578</v>
      </c>
      <c r="I13" s="65">
        <v>1.1599584132172434</v>
      </c>
      <c r="J13" s="16">
        <v>1.0454081129302315</v>
      </c>
      <c r="K13" s="65">
        <v>1.1337414738199476</v>
      </c>
      <c r="L13" s="66">
        <v>0.59891956782713085</v>
      </c>
      <c r="M13" s="67">
        <v>1118.8899999999996</v>
      </c>
      <c r="N13" s="61"/>
      <c r="O13" s="96" t="str">
        <f t="shared" si="0"/>
        <v>&lt; -1SD</v>
      </c>
      <c r="P13" s="158"/>
      <c r="T13" s="53" t="s">
        <v>109</v>
      </c>
      <c r="U13" s="53">
        <v>11</v>
      </c>
      <c r="V13" s="53">
        <v>992.52000000000044</v>
      </c>
      <c r="W13" s="124">
        <v>0.84507260646751903</v>
      </c>
      <c r="X13" s="53">
        <v>0.76420148391648524</v>
      </c>
      <c r="Y13" s="53">
        <v>10</v>
      </c>
    </row>
    <row r="14" spans="1:25" s="53" customFormat="1" x14ac:dyDescent="0.15">
      <c r="A14" s="174"/>
      <c r="B14" s="61" t="s">
        <v>109</v>
      </c>
      <c r="C14" s="62">
        <v>985.69</v>
      </c>
      <c r="D14" s="62">
        <v>1289.83</v>
      </c>
      <c r="E14" s="63">
        <v>0.84507260646751903</v>
      </c>
      <c r="F14" s="63">
        <v>0.76420148391648524</v>
      </c>
      <c r="G14" s="64">
        <v>1.1153676930104559</v>
      </c>
      <c r="H14" s="16">
        <v>1.0615339038781135</v>
      </c>
      <c r="I14" s="65">
        <v>1.1710855740875707</v>
      </c>
      <c r="J14" s="16">
        <v>1.0809814855545388</v>
      </c>
      <c r="K14" s="65">
        <v>1.1505693745117691</v>
      </c>
      <c r="L14" s="66">
        <v>0.76420148391648524</v>
      </c>
      <c r="M14" s="67">
        <v>992.52000000000044</v>
      </c>
      <c r="N14" s="102"/>
      <c r="O14" s="96" t="str">
        <f t="shared" si="0"/>
        <v>-1SD to mean</v>
      </c>
      <c r="P14" s="158"/>
      <c r="T14" s="53" t="s">
        <v>117</v>
      </c>
      <c r="U14" s="53">
        <v>12</v>
      </c>
      <c r="V14" s="53">
        <v>921.80000000000018</v>
      </c>
      <c r="W14" s="124">
        <v>0.85877301335215583</v>
      </c>
      <c r="X14" s="53">
        <v>0.69686489030057064</v>
      </c>
      <c r="Y14" s="53">
        <v>13</v>
      </c>
    </row>
    <row r="15" spans="1:25" s="53" customFormat="1" x14ac:dyDescent="0.15">
      <c r="A15" s="174"/>
      <c r="B15" s="61" t="s">
        <v>33</v>
      </c>
      <c r="C15" s="62">
        <v>202.44</v>
      </c>
      <c r="D15" s="62">
        <v>343.48</v>
      </c>
      <c r="E15" s="63">
        <v>0.87923605450098985</v>
      </c>
      <c r="F15" s="63">
        <v>0.58937929428205427</v>
      </c>
      <c r="G15" s="64">
        <v>1.1782967614478232</v>
      </c>
      <c r="H15" s="16">
        <v>1.0746672594395696</v>
      </c>
      <c r="I15" s="65">
        <v>1.2887232567082698</v>
      </c>
      <c r="J15" s="16">
        <v>1.1117094210399032</v>
      </c>
      <c r="K15" s="65">
        <v>1.2478302254313047</v>
      </c>
      <c r="L15" s="66">
        <v>0.58937929428205427</v>
      </c>
      <c r="M15" s="67">
        <v>685.91999999999985</v>
      </c>
      <c r="N15" s="102"/>
      <c r="O15" s="96" t="str">
        <f t="shared" si="0"/>
        <v>&lt; -1SD</v>
      </c>
      <c r="P15" s="158"/>
      <c r="T15" s="53" t="s">
        <v>72</v>
      </c>
      <c r="U15" s="53">
        <v>13</v>
      </c>
      <c r="V15" s="53">
        <v>896.47999999999979</v>
      </c>
      <c r="W15" s="124">
        <v>0.90581596318430746</v>
      </c>
      <c r="X15" s="53">
        <v>0.56310517876850674</v>
      </c>
      <c r="Y15" s="53">
        <v>5</v>
      </c>
    </row>
    <row r="16" spans="1:25" s="53" customFormat="1" x14ac:dyDescent="0.15">
      <c r="A16" s="174"/>
      <c r="B16" s="61" t="s">
        <v>72</v>
      </c>
      <c r="C16" s="62">
        <v>270.42</v>
      </c>
      <c r="D16" s="62">
        <v>480.23</v>
      </c>
      <c r="E16" s="63">
        <v>0.90581596318430746</v>
      </c>
      <c r="F16" s="63">
        <v>0.56310517876850674</v>
      </c>
      <c r="G16" s="64">
        <v>1.1397067912680166</v>
      </c>
      <c r="H16" s="16">
        <v>1.0473477799055959</v>
      </c>
      <c r="I16" s="65">
        <v>1.2376199647217658</v>
      </c>
      <c r="J16" s="16">
        <v>1.080423470734309</v>
      </c>
      <c r="K16" s="65">
        <v>1.2013969258980282</v>
      </c>
      <c r="L16" s="66">
        <v>0.56310517876850674</v>
      </c>
      <c r="M16" s="67">
        <v>896.47999999999979</v>
      </c>
      <c r="N16" s="61"/>
      <c r="O16" s="96" t="str">
        <f t="shared" si="0"/>
        <v>&lt; -1SD</v>
      </c>
      <c r="P16" s="158"/>
      <c r="T16" s="53" t="s">
        <v>96</v>
      </c>
      <c r="U16" s="53">
        <v>14</v>
      </c>
      <c r="V16" s="53">
        <v>821.19999999999982</v>
      </c>
      <c r="W16" s="124">
        <v>0.7770973245367494</v>
      </c>
      <c r="X16" s="53">
        <v>0.61431121367217933</v>
      </c>
      <c r="Y16" s="53">
        <v>46</v>
      </c>
    </row>
    <row r="17" spans="1:25" s="53" customFormat="1" x14ac:dyDescent="0.15">
      <c r="A17" s="174"/>
      <c r="B17" s="61" t="s">
        <v>111</v>
      </c>
      <c r="C17" s="62">
        <v>806.65</v>
      </c>
      <c r="D17" s="62">
        <v>1157.6500000000001</v>
      </c>
      <c r="E17" s="63">
        <v>0.88800587396881603</v>
      </c>
      <c r="F17" s="63">
        <v>0.69679955081414924</v>
      </c>
      <c r="G17" s="64">
        <v>1.1137332836500642</v>
      </c>
      <c r="H17" s="16">
        <v>1.0564427118879269</v>
      </c>
      <c r="I17" s="65">
        <v>1.1731655469709452</v>
      </c>
      <c r="J17" s="16">
        <v>1.0771219250796786</v>
      </c>
      <c r="K17" s="65">
        <v>1.151271716461425</v>
      </c>
      <c r="L17" s="66">
        <v>0.69679955081414924</v>
      </c>
      <c r="M17" s="67">
        <v>1469.0900000000001</v>
      </c>
      <c r="N17" s="61"/>
      <c r="O17" s="96" t="str">
        <f t="shared" si="0"/>
        <v>-1SD to mean</v>
      </c>
      <c r="P17" s="158"/>
      <c r="T17" s="53" t="s">
        <v>97</v>
      </c>
      <c r="U17" s="53">
        <v>15</v>
      </c>
      <c r="V17" s="53">
        <v>820.52000000000044</v>
      </c>
      <c r="W17" s="124">
        <v>0.9047270818098293</v>
      </c>
      <c r="X17" s="53">
        <v>0.77066809172901318</v>
      </c>
      <c r="Y17" s="53">
        <v>60</v>
      </c>
    </row>
    <row r="18" spans="1:25" s="53" customFormat="1" ht="15.75" customHeight="1" x14ac:dyDescent="0.15">
      <c r="A18" s="174"/>
      <c r="B18" s="61" t="s">
        <v>62</v>
      </c>
      <c r="C18" s="62">
        <v>879.74</v>
      </c>
      <c r="D18" s="62">
        <v>1145.9000000000001</v>
      </c>
      <c r="E18" s="63">
        <v>0.92067370625709044</v>
      </c>
      <c r="F18" s="63">
        <v>0.76772842307356659</v>
      </c>
      <c r="G18" s="64">
        <v>1.0778358103008974</v>
      </c>
      <c r="H18" s="16">
        <v>1.0168908307700357</v>
      </c>
      <c r="I18" s="65">
        <v>1.1412940991457177</v>
      </c>
      <c r="J18" s="16">
        <v>1.0388596894219841</v>
      </c>
      <c r="K18" s="65">
        <v>1.1179000676513073</v>
      </c>
      <c r="L18" s="66">
        <v>0.76772842307356659</v>
      </c>
      <c r="M18" s="67">
        <v>446.6899999999996</v>
      </c>
      <c r="N18" s="103" t="s">
        <v>171</v>
      </c>
      <c r="O18" s="96" t="str">
        <f t="shared" si="0"/>
        <v>-1SD to mean</v>
      </c>
      <c r="P18" s="158"/>
      <c r="T18" s="53" t="s">
        <v>81</v>
      </c>
      <c r="U18" s="53">
        <v>16</v>
      </c>
      <c r="V18" s="53">
        <v>754.44999999999982</v>
      </c>
      <c r="W18" s="124">
        <v>0.80358868465755928</v>
      </c>
      <c r="X18" s="53">
        <v>0.54922743594177548</v>
      </c>
      <c r="Y18" s="53">
        <v>66</v>
      </c>
    </row>
    <row r="19" spans="1:25" s="53" customFormat="1" x14ac:dyDescent="0.15">
      <c r="A19" s="174"/>
      <c r="B19" s="61" t="s">
        <v>118</v>
      </c>
      <c r="C19" s="62">
        <v>387.02</v>
      </c>
      <c r="D19" s="62">
        <v>594.96</v>
      </c>
      <c r="E19" s="63">
        <v>0.86056205459190527</v>
      </c>
      <c r="F19" s="63">
        <v>0.65049751243781084</v>
      </c>
      <c r="G19" s="64">
        <v>1.1238113533762366</v>
      </c>
      <c r="H19" s="16">
        <v>1.0368683611782339</v>
      </c>
      <c r="I19" s="65">
        <v>1.2157327505323361</v>
      </c>
      <c r="J19" s="16">
        <v>1.0680353974212959</v>
      </c>
      <c r="K19" s="65">
        <v>1.1817443378082326</v>
      </c>
      <c r="L19" s="66">
        <v>0.65049751243781084</v>
      </c>
      <c r="M19" s="67">
        <v>744.44</v>
      </c>
      <c r="N19" s="103" t="s">
        <v>169</v>
      </c>
      <c r="O19" s="96" t="str">
        <f t="shared" si="0"/>
        <v>-1SD to mean</v>
      </c>
      <c r="P19" s="158"/>
      <c r="T19" s="53" t="s">
        <v>118</v>
      </c>
      <c r="U19" s="53">
        <v>17</v>
      </c>
      <c r="V19" s="53">
        <v>744.44</v>
      </c>
      <c r="W19" s="124">
        <v>0.86056205459190527</v>
      </c>
      <c r="X19" s="53">
        <v>0.65049751243781084</v>
      </c>
      <c r="Y19" s="53">
        <v>9</v>
      </c>
    </row>
    <row r="20" spans="1:25" s="53" customFormat="1" x14ac:dyDescent="0.15">
      <c r="A20" s="174"/>
      <c r="B20" s="61" t="s">
        <v>3</v>
      </c>
      <c r="C20" s="62">
        <v>161.71</v>
      </c>
      <c r="D20" s="62">
        <v>226.4</v>
      </c>
      <c r="E20" s="63">
        <v>0.94522968197879853</v>
      </c>
      <c r="F20" s="63">
        <v>0.71426678445229685</v>
      </c>
      <c r="G20" s="64">
        <v>1.1637911515645518</v>
      </c>
      <c r="H20" s="16">
        <v>1.0548424762172885</v>
      </c>
      <c r="I20" s="65">
        <v>1.2803772482766</v>
      </c>
      <c r="J20" s="16">
        <v>1.093725493725481</v>
      </c>
      <c r="K20" s="65">
        <v>1.2371679035097816</v>
      </c>
      <c r="L20" s="66">
        <v>0.71426678445229685</v>
      </c>
      <c r="M20" s="67">
        <v>284.07999999999981</v>
      </c>
      <c r="N20" s="103" t="s">
        <v>170</v>
      </c>
      <c r="O20" s="96" t="str">
        <f t="shared" si="0"/>
        <v>-1SD to mean</v>
      </c>
      <c r="P20" s="158"/>
      <c r="T20" s="53" t="s">
        <v>119</v>
      </c>
      <c r="U20" s="53">
        <v>18</v>
      </c>
      <c r="V20" s="53">
        <v>741.83999999999924</v>
      </c>
      <c r="W20" s="124">
        <v>0.86968737229260318</v>
      </c>
      <c r="X20" s="53">
        <v>0.6479617899468737</v>
      </c>
      <c r="Y20" s="53">
        <v>8</v>
      </c>
    </row>
    <row r="21" spans="1:25" s="53" customFormat="1" ht="15" customHeight="1" thickBot="1" x14ac:dyDescent="0.25">
      <c r="A21" s="165"/>
      <c r="B21" s="68" t="s">
        <v>117</v>
      </c>
      <c r="C21" s="69">
        <v>592.37</v>
      </c>
      <c r="D21" s="69">
        <v>850.05</v>
      </c>
      <c r="E21" s="70">
        <v>0.85877301335215583</v>
      </c>
      <c r="F21" s="70">
        <v>0.69686489030057064</v>
      </c>
      <c r="G21" s="71">
        <v>1.1001359453703923</v>
      </c>
      <c r="H21" s="29">
        <v>1.0370094173586222</v>
      </c>
      <c r="I21" s="72">
        <v>1.1659058254225636</v>
      </c>
      <c r="J21" s="29">
        <v>1.0597596485466214</v>
      </c>
      <c r="K21" s="72">
        <v>1.1416567151790966</v>
      </c>
      <c r="L21" s="73">
        <v>0.69686489030057064</v>
      </c>
      <c r="M21" s="74">
        <v>921.80000000000018</v>
      </c>
      <c r="N21" s="104">
        <f>SUM(M3:M21)</f>
        <v>15936.339499999998</v>
      </c>
      <c r="O21" s="98" t="str">
        <f t="shared" si="0"/>
        <v>-1SD to mean</v>
      </c>
      <c r="P21" s="158"/>
      <c r="T21" s="53" t="s">
        <v>66</v>
      </c>
      <c r="U21" s="53">
        <v>19</v>
      </c>
      <c r="V21" s="53">
        <v>721.99</v>
      </c>
      <c r="W21" s="124">
        <v>0.95397489539748959</v>
      </c>
      <c r="X21" s="53">
        <v>1.0853138075313806</v>
      </c>
      <c r="Y21" s="53">
        <v>30</v>
      </c>
    </row>
    <row r="22" spans="1:25" s="53" customFormat="1" x14ac:dyDescent="0.15">
      <c r="A22" s="162"/>
      <c r="B22" s="24" t="s">
        <v>35</v>
      </c>
      <c r="C22" s="149">
        <v>551.30999999999995</v>
      </c>
      <c r="D22" s="149">
        <v>658.45</v>
      </c>
      <c r="E22" s="150">
        <v>0.99324170400182243</v>
      </c>
      <c r="F22" s="150">
        <v>0.83728453185511409</v>
      </c>
      <c r="G22" s="41">
        <v>1.0639644009532445</v>
      </c>
      <c r="H22" s="11">
        <v>0.99227635212482324</v>
      </c>
      <c r="I22" s="17">
        <v>1.1392022346522743</v>
      </c>
      <c r="J22" s="11">
        <v>1.0180437458568135</v>
      </c>
      <c r="K22" s="17">
        <v>1.1114225370150699</v>
      </c>
      <c r="L22" s="42">
        <v>0.83728453185511409</v>
      </c>
      <c r="M22" s="151">
        <v>704.13000000000011</v>
      </c>
      <c r="N22" s="106"/>
      <c r="O22" s="96" t="str">
        <f t="shared" si="0"/>
        <v>mean to +1SD</v>
      </c>
      <c r="P22" s="158"/>
      <c r="T22" s="53" t="s">
        <v>47</v>
      </c>
      <c r="U22" s="53">
        <v>20</v>
      </c>
      <c r="V22" s="53">
        <v>710.24999999999955</v>
      </c>
      <c r="W22" s="124">
        <v>0.90139041168993717</v>
      </c>
      <c r="X22" s="53">
        <v>0.83442166441885057</v>
      </c>
      <c r="Y22" s="53">
        <v>35</v>
      </c>
    </row>
    <row r="23" spans="1:25" s="53" customFormat="1" x14ac:dyDescent="0.15">
      <c r="A23" s="163"/>
      <c r="B23" s="75" t="s">
        <v>24</v>
      </c>
      <c r="C23" s="79">
        <v>229.04</v>
      </c>
      <c r="D23" s="79">
        <v>372</v>
      </c>
      <c r="E23" s="80">
        <v>0.80645161290322576</v>
      </c>
      <c r="F23" s="80">
        <v>0.61569892473118282</v>
      </c>
      <c r="G23" s="76">
        <v>0.94170994204861891</v>
      </c>
      <c r="H23" s="11">
        <v>0.85240553751809911</v>
      </c>
      <c r="I23" s="77">
        <v>1.0373616364753739</v>
      </c>
      <c r="J23" s="11">
        <v>0.88426697305780999</v>
      </c>
      <c r="K23" s="17">
        <v>1.0019048108283908</v>
      </c>
      <c r="L23" s="78">
        <v>0.61569892473118282</v>
      </c>
      <c r="M23" s="81">
        <v>-272.56000000000017</v>
      </c>
      <c r="N23" s="109"/>
      <c r="O23" s="100" t="str">
        <f t="shared" si="0"/>
        <v>&lt; -1SD</v>
      </c>
      <c r="P23" s="119"/>
      <c r="Q23"/>
      <c r="R23"/>
      <c r="T23" s="53" t="s">
        <v>95</v>
      </c>
      <c r="U23" s="53">
        <v>21</v>
      </c>
      <c r="V23" s="53">
        <v>705.47999999999956</v>
      </c>
      <c r="W23" s="124">
        <v>0.9425745038262926</v>
      </c>
      <c r="X23" s="53">
        <v>0.80392583836247122</v>
      </c>
      <c r="Y23" s="53">
        <v>6</v>
      </c>
    </row>
    <row r="24" spans="1:25" s="53" customFormat="1" x14ac:dyDescent="0.15">
      <c r="A24" s="163"/>
      <c r="B24" s="24" t="s">
        <v>99</v>
      </c>
      <c r="C24" s="43">
        <v>504.49</v>
      </c>
      <c r="D24" s="43">
        <v>545.77</v>
      </c>
      <c r="E24" s="44">
        <v>0.8171940561042198</v>
      </c>
      <c r="F24" s="44">
        <v>0.92436374296864987</v>
      </c>
      <c r="G24" s="41">
        <v>0.93834320003221772</v>
      </c>
      <c r="H24" s="11">
        <v>0.86818175821369092</v>
      </c>
      <c r="I24" s="17">
        <v>1.0123803228574493</v>
      </c>
      <c r="J24" s="11">
        <v>0.8933505689385538</v>
      </c>
      <c r="K24" s="17">
        <v>0.98501491574010269</v>
      </c>
      <c r="L24" s="42">
        <v>0.92436374296864987</v>
      </c>
      <c r="M24" s="28">
        <v>-553.25</v>
      </c>
      <c r="N24" s="147"/>
      <c r="O24" s="100" t="str">
        <f t="shared" si="0"/>
        <v>mean to +1SD</v>
      </c>
      <c r="P24" s="119"/>
      <c r="Q24"/>
      <c r="R24"/>
      <c r="T24" s="53" t="s">
        <v>35</v>
      </c>
      <c r="U24" s="53">
        <v>22</v>
      </c>
      <c r="V24" s="53">
        <v>704.13000000000011</v>
      </c>
      <c r="W24" s="124">
        <v>0.99324170400182243</v>
      </c>
      <c r="X24" s="53">
        <v>0.83728453185511409</v>
      </c>
      <c r="Y24" s="53">
        <v>39</v>
      </c>
    </row>
    <row r="25" spans="1:25" s="53" customFormat="1" x14ac:dyDescent="0.15">
      <c r="A25" s="163"/>
      <c r="B25" s="24" t="s">
        <v>36</v>
      </c>
      <c r="C25" s="43">
        <v>844.77</v>
      </c>
      <c r="D25" s="43">
        <v>971</v>
      </c>
      <c r="E25" s="44">
        <v>0.87332646755921728</v>
      </c>
      <c r="F25" s="44">
        <v>0.87</v>
      </c>
      <c r="G25" s="41">
        <v>0.99707138226286018</v>
      </c>
      <c r="H25" s="11">
        <v>0.94283883652755207</v>
      </c>
      <c r="I25" s="17">
        <v>1.0534520637581315</v>
      </c>
      <c r="J25" s="11">
        <v>0.96239911738819839</v>
      </c>
      <c r="K25" s="17">
        <v>1.0326736096843623</v>
      </c>
      <c r="L25" s="42">
        <v>0.87</v>
      </c>
      <c r="M25" s="28">
        <v>-416.78999999999996</v>
      </c>
      <c r="N25" s="105"/>
      <c r="O25" s="96" t="str">
        <f t="shared" si="0"/>
        <v>mean to +1SD</v>
      </c>
      <c r="P25" s="158"/>
      <c r="T25" s="53" t="s">
        <v>33</v>
      </c>
      <c r="U25" s="53">
        <v>23</v>
      </c>
      <c r="V25" s="53">
        <v>685.91999999999985</v>
      </c>
      <c r="W25" s="124">
        <v>0.87923605450098985</v>
      </c>
      <c r="X25" s="53">
        <v>0.58937929428205427</v>
      </c>
      <c r="Y25" s="53">
        <v>1</v>
      </c>
    </row>
    <row r="26" spans="1:25" s="53" customFormat="1" x14ac:dyDescent="0.15">
      <c r="A26" s="163"/>
      <c r="B26" s="75" t="s">
        <v>37</v>
      </c>
      <c r="C26" s="79">
        <v>292.14</v>
      </c>
      <c r="D26" s="79">
        <v>397</v>
      </c>
      <c r="E26" s="80">
        <v>0.8513853904282116</v>
      </c>
      <c r="F26" s="80">
        <v>0.73586901763224177</v>
      </c>
      <c r="G26" s="76">
        <v>0.99424962422604357</v>
      </c>
      <c r="H26" s="11">
        <v>0.91530247884984439</v>
      </c>
      <c r="I26" s="77">
        <v>1.0778432453938054</v>
      </c>
      <c r="J26" s="11">
        <v>0.94358760670570663</v>
      </c>
      <c r="K26" s="17">
        <v>1.0469250030188908</v>
      </c>
      <c r="L26" s="78">
        <v>0.73586901763224177</v>
      </c>
      <c r="M26" s="81">
        <v>261.13000000000011</v>
      </c>
      <c r="N26" s="105"/>
      <c r="O26" s="96" t="str">
        <f t="shared" si="0"/>
        <v>-1SD to mean</v>
      </c>
      <c r="P26" s="158"/>
      <c r="T26" s="53" t="s">
        <v>92</v>
      </c>
      <c r="U26" s="53">
        <v>24</v>
      </c>
      <c r="V26" s="53">
        <v>667.41999999999985</v>
      </c>
      <c r="W26" s="124">
        <v>0.83163027862649486</v>
      </c>
      <c r="X26" s="53">
        <v>0.91979118188624276</v>
      </c>
      <c r="Y26" s="53">
        <v>36</v>
      </c>
    </row>
    <row r="27" spans="1:25" s="83" customFormat="1" ht="15.75" customHeight="1" x14ac:dyDescent="0.15">
      <c r="A27" s="163"/>
      <c r="B27" s="75" t="s">
        <v>29</v>
      </c>
      <c r="C27" s="79">
        <v>506.21</v>
      </c>
      <c r="D27" s="79">
        <v>682</v>
      </c>
      <c r="E27" s="80">
        <v>0.95014662756598245</v>
      </c>
      <c r="F27" s="80">
        <v>0.74224340175953074</v>
      </c>
      <c r="G27" s="76">
        <v>0.99210618165822773</v>
      </c>
      <c r="H27" s="11">
        <v>0.92616535455534277</v>
      </c>
      <c r="I27" s="77">
        <v>1.0612658980690965</v>
      </c>
      <c r="J27" s="11">
        <v>0.94987274247087572</v>
      </c>
      <c r="K27" s="17">
        <v>1.0357337383086924</v>
      </c>
      <c r="L27" s="78">
        <v>0.74224340175953074</v>
      </c>
      <c r="M27" s="81">
        <v>371.94000000000028</v>
      </c>
      <c r="N27" s="108"/>
      <c r="O27" s="96" t="str">
        <f t="shared" si="0"/>
        <v>-1SD to mean</v>
      </c>
      <c r="P27" s="158"/>
      <c r="Q27" s="53"/>
      <c r="R27" s="53"/>
      <c r="T27" s="53" t="s">
        <v>54</v>
      </c>
      <c r="U27" s="53">
        <v>25</v>
      </c>
      <c r="V27" s="53">
        <v>630.56999999999925</v>
      </c>
      <c r="W27" s="124">
        <v>0.88797563570983007</v>
      </c>
      <c r="X27" s="53">
        <v>0.73484020107878034</v>
      </c>
      <c r="Y27" s="53">
        <v>58</v>
      </c>
    </row>
    <row r="28" spans="1:25" s="53" customFormat="1" x14ac:dyDescent="0.15">
      <c r="A28" s="163"/>
      <c r="B28" s="75" t="s">
        <v>20</v>
      </c>
      <c r="C28" s="79">
        <v>297.36</v>
      </c>
      <c r="D28" s="79">
        <v>385</v>
      </c>
      <c r="E28" s="80">
        <v>0.95324675324675323</v>
      </c>
      <c r="F28" s="80">
        <v>0.77236363636363636</v>
      </c>
      <c r="G28" s="76">
        <v>1.0116039438016811</v>
      </c>
      <c r="H28" s="11">
        <v>0.92314842450231194</v>
      </c>
      <c r="I28" s="77">
        <v>1.1058256085408407</v>
      </c>
      <c r="J28" s="11">
        <v>0.95477106153466818</v>
      </c>
      <c r="K28" s="17">
        <v>1.0709360870387599</v>
      </c>
      <c r="L28" s="78">
        <v>0.77236363636363636</v>
      </c>
      <c r="M28" s="81">
        <v>236.9499999999997</v>
      </c>
      <c r="N28" s="105"/>
      <c r="O28" s="96" t="str">
        <f t="shared" si="0"/>
        <v>-1SD to mean</v>
      </c>
      <c r="P28" s="158"/>
      <c r="T28" t="s">
        <v>76</v>
      </c>
      <c r="U28" s="53">
        <v>26</v>
      </c>
      <c r="V28">
        <v>595.35000000000014</v>
      </c>
      <c r="W28" s="126">
        <v>0.82789240010446596</v>
      </c>
      <c r="X28">
        <v>0.6262340036563071</v>
      </c>
      <c r="Y28">
        <v>86</v>
      </c>
    </row>
    <row r="29" spans="1:25" s="53" customFormat="1" x14ac:dyDescent="0.15">
      <c r="A29" s="163"/>
      <c r="B29" s="75" t="s">
        <v>71</v>
      </c>
      <c r="C29" s="79">
        <v>477.15</v>
      </c>
      <c r="D29" s="79">
        <v>669.36</v>
      </c>
      <c r="E29" s="80">
        <v>0.82018644675510932</v>
      </c>
      <c r="F29" s="80">
        <v>0.71284510577267834</v>
      </c>
      <c r="G29" s="76">
        <v>1.0040862573980545</v>
      </c>
      <c r="H29" s="11">
        <v>0.92978371655946013</v>
      </c>
      <c r="I29" s="77">
        <v>1.0824486558222681</v>
      </c>
      <c r="J29" s="11">
        <v>0.95644357902939392</v>
      </c>
      <c r="K29" s="17">
        <v>1.0534877628326651</v>
      </c>
      <c r="L29" s="78">
        <v>0.71284510577267834</v>
      </c>
      <c r="M29" s="81">
        <v>371.45000000000027</v>
      </c>
      <c r="N29" s="105"/>
      <c r="O29" s="96" t="str">
        <f t="shared" si="0"/>
        <v>-1SD to mean</v>
      </c>
      <c r="P29" s="158"/>
      <c r="T29" s="53" t="s">
        <v>8</v>
      </c>
      <c r="U29" s="53">
        <v>27</v>
      </c>
      <c r="V29" s="53">
        <v>590.20000000000005</v>
      </c>
      <c r="W29" s="124">
        <v>0.84282255895274816</v>
      </c>
      <c r="X29" s="53">
        <v>0.86452075674706363</v>
      </c>
      <c r="Y29" s="53">
        <v>33</v>
      </c>
    </row>
    <row r="30" spans="1:25" s="53" customFormat="1" x14ac:dyDescent="0.15">
      <c r="A30" s="163"/>
      <c r="B30" s="24" t="s">
        <v>7</v>
      </c>
      <c r="C30" s="43">
        <v>633.29999999999995</v>
      </c>
      <c r="D30" s="43">
        <v>700.86</v>
      </c>
      <c r="E30" s="44">
        <v>0.72197015095739514</v>
      </c>
      <c r="F30" s="44">
        <v>0.90360414348086626</v>
      </c>
      <c r="G30" s="41">
        <v>0.96365920868857136</v>
      </c>
      <c r="H30" s="11">
        <v>0.89475043110353425</v>
      </c>
      <c r="I30" s="17">
        <v>1.0361998649605653</v>
      </c>
      <c r="J30" s="11">
        <v>0.91949154095253938</v>
      </c>
      <c r="K30" s="17">
        <v>1.0094001499677221</v>
      </c>
      <c r="L30" s="42">
        <v>0.90360414348086626</v>
      </c>
      <c r="M30" s="28">
        <v>-324.12000000000012</v>
      </c>
      <c r="N30" s="109"/>
      <c r="O30" s="100" t="str">
        <f t="shared" si="0"/>
        <v>mean to +1SD</v>
      </c>
      <c r="P30" s="119"/>
      <c r="Q30"/>
      <c r="R30"/>
      <c r="T30" t="s">
        <v>89</v>
      </c>
      <c r="U30" s="53">
        <v>28</v>
      </c>
      <c r="V30">
        <v>585.97000000000025</v>
      </c>
      <c r="W30" s="126">
        <v>0.921875</v>
      </c>
      <c r="X30">
        <v>0.80321428571428566</v>
      </c>
      <c r="Y30">
        <v>92</v>
      </c>
    </row>
    <row r="31" spans="1:25" s="53" customFormat="1" ht="15.75" customHeight="1" x14ac:dyDescent="0.15">
      <c r="A31" s="163"/>
      <c r="B31" s="24" t="s">
        <v>123</v>
      </c>
      <c r="C31" s="43">
        <v>1071.2</v>
      </c>
      <c r="D31" s="43">
        <v>891.5</v>
      </c>
      <c r="E31" s="44">
        <v>0.88614694335389788</v>
      </c>
      <c r="F31" s="44">
        <v>1.2015703869882222</v>
      </c>
      <c r="G31" s="41">
        <v>0.96151512454796251</v>
      </c>
      <c r="H31" s="11">
        <v>0.90172463522413304</v>
      </c>
      <c r="I31" s="17">
        <v>1.0240280128107502</v>
      </c>
      <c r="J31" s="11">
        <v>0.92324527525935407</v>
      </c>
      <c r="K31" s="17">
        <v>1.0009638758169803</v>
      </c>
      <c r="L31" s="42">
        <v>1.2015703869882222</v>
      </c>
      <c r="M31" s="28">
        <v>-475.52</v>
      </c>
      <c r="N31" s="109"/>
      <c r="O31" s="100" t="str">
        <f t="shared" si="0"/>
        <v>above +1SD</v>
      </c>
      <c r="P31" s="119"/>
      <c r="Q31"/>
      <c r="R31"/>
      <c r="T31" s="53" t="s">
        <v>58</v>
      </c>
      <c r="U31" s="53">
        <v>29</v>
      </c>
      <c r="V31" s="53">
        <v>530.72</v>
      </c>
      <c r="W31" s="124">
        <v>0.93235897620504693</v>
      </c>
      <c r="X31" s="53">
        <v>0.69764930343064901</v>
      </c>
      <c r="Y31" s="53">
        <v>22</v>
      </c>
    </row>
    <row r="32" spans="1:25" s="53" customFormat="1" x14ac:dyDescent="0.15">
      <c r="A32" s="163"/>
      <c r="B32" s="75" t="s">
        <v>128</v>
      </c>
      <c r="C32" s="79">
        <v>601.38</v>
      </c>
      <c r="D32" s="79">
        <v>764</v>
      </c>
      <c r="E32" s="80">
        <v>0.9293193717277487</v>
      </c>
      <c r="F32" s="80">
        <v>0.78714659685863875</v>
      </c>
      <c r="G32" s="76">
        <v>0.93754401435403767</v>
      </c>
      <c r="H32" s="11">
        <v>0.86524306741428469</v>
      </c>
      <c r="I32" s="77">
        <v>1.0139710097371326</v>
      </c>
      <c r="J32" s="11">
        <v>0.891162998465027</v>
      </c>
      <c r="K32" s="17">
        <v>0.9857127360975757</v>
      </c>
      <c r="L32" s="78">
        <v>0.78714659685863875</v>
      </c>
      <c r="M32" s="81">
        <v>426.6700000000003</v>
      </c>
      <c r="N32" s="109"/>
      <c r="O32" s="100" t="str">
        <f t="shared" si="0"/>
        <v>-1SD to mean</v>
      </c>
      <c r="P32" s="119"/>
      <c r="Q32"/>
      <c r="R32"/>
      <c r="T32" s="53" t="s">
        <v>34</v>
      </c>
      <c r="U32" s="53">
        <v>30</v>
      </c>
      <c r="V32" s="53">
        <v>528.76</v>
      </c>
      <c r="W32" s="124">
        <v>0.83152325999760146</v>
      </c>
      <c r="X32" s="53">
        <v>0.77081140146316129</v>
      </c>
      <c r="Y32" s="53">
        <v>48</v>
      </c>
    </row>
    <row r="33" spans="1:25" s="53" customFormat="1" x14ac:dyDescent="0.15">
      <c r="A33" s="163"/>
      <c r="B33" s="75" t="s">
        <v>55</v>
      </c>
      <c r="C33" s="79">
        <v>300.12</v>
      </c>
      <c r="D33" s="79">
        <v>508.7</v>
      </c>
      <c r="E33" s="80">
        <v>0.85512089640259492</v>
      </c>
      <c r="F33" s="80">
        <v>0.58997444466286619</v>
      </c>
      <c r="G33" s="76">
        <v>0.96431814873099608</v>
      </c>
      <c r="H33" s="11">
        <v>0.88639158079325242</v>
      </c>
      <c r="I33" s="77">
        <v>1.0469170441091586</v>
      </c>
      <c r="J33" s="11">
        <v>0.91430043234814051</v>
      </c>
      <c r="K33" s="17">
        <v>1.0163605323277076</v>
      </c>
      <c r="L33" s="78">
        <v>0.58997444466286619</v>
      </c>
      <c r="M33" s="81">
        <v>-50.949999999999818</v>
      </c>
      <c r="N33" s="109"/>
      <c r="O33" s="100" t="str">
        <f t="shared" si="0"/>
        <v>&lt; -1SD</v>
      </c>
      <c r="P33" s="119"/>
      <c r="Q33"/>
      <c r="R33"/>
      <c r="T33" s="53" t="s">
        <v>112</v>
      </c>
      <c r="U33" s="53">
        <v>31</v>
      </c>
      <c r="V33" s="53">
        <v>525.04999999999973</v>
      </c>
      <c r="W33" s="124">
        <v>0.86103817659603321</v>
      </c>
      <c r="X33" s="53">
        <v>0.97786694279057718</v>
      </c>
      <c r="Y33" s="53">
        <v>77</v>
      </c>
    </row>
    <row r="34" spans="1:25" s="53" customFormat="1" x14ac:dyDescent="0.15">
      <c r="A34" s="163"/>
      <c r="B34" s="24" t="s">
        <v>108</v>
      </c>
      <c r="C34" s="43">
        <v>1412.52</v>
      </c>
      <c r="D34" s="43">
        <v>1245.0999999999999</v>
      </c>
      <c r="E34" s="44">
        <v>0.89229780740502773</v>
      </c>
      <c r="F34" s="44">
        <v>1.1344630953337083</v>
      </c>
      <c r="G34" s="41">
        <v>1.0375281368774523</v>
      </c>
      <c r="H34" s="11">
        <v>0.96121932372919205</v>
      </c>
      <c r="I34" s="17">
        <v>1.1179796611663582</v>
      </c>
      <c r="J34" s="11">
        <v>0.98860235988802614</v>
      </c>
      <c r="K34" s="17">
        <v>1.0882486055329714</v>
      </c>
      <c r="L34" s="42">
        <v>1.1344630953337083</v>
      </c>
      <c r="M34" s="28">
        <v>273.30999999999995</v>
      </c>
      <c r="N34" s="105"/>
      <c r="O34" s="96" t="str">
        <f t="shared" si="0"/>
        <v>above +1SD</v>
      </c>
      <c r="P34" s="158"/>
      <c r="T34" s="53" t="s">
        <v>84</v>
      </c>
      <c r="U34" s="53">
        <v>32</v>
      </c>
      <c r="V34" s="53">
        <v>510.92000000000007</v>
      </c>
      <c r="W34" s="124">
        <v>0.84192439862542956</v>
      </c>
      <c r="X34" s="53">
        <v>0.87323024054982823</v>
      </c>
      <c r="Y34" s="53">
        <v>44</v>
      </c>
    </row>
    <row r="35" spans="1:25" s="53" customFormat="1" x14ac:dyDescent="0.15">
      <c r="A35" s="163"/>
      <c r="B35" s="75" t="s">
        <v>39</v>
      </c>
      <c r="C35" s="79">
        <v>337.94</v>
      </c>
      <c r="D35" s="79">
        <v>520.78</v>
      </c>
      <c r="E35" s="80">
        <v>0.87176926917316333</v>
      </c>
      <c r="F35" s="80">
        <v>0.64891124851184767</v>
      </c>
      <c r="G35" s="76">
        <v>0.97466442474849668</v>
      </c>
      <c r="H35" s="11">
        <v>0.90345192480827141</v>
      </c>
      <c r="I35" s="77">
        <v>1.0497161431607769</v>
      </c>
      <c r="J35" s="11">
        <v>0.92900950181672926</v>
      </c>
      <c r="K35" s="17">
        <v>1.0219825318555489</v>
      </c>
      <c r="L35" s="78">
        <v>0.64891124851184767</v>
      </c>
      <c r="M35" s="81">
        <v>-2.2699999999999818</v>
      </c>
      <c r="N35" s="109"/>
      <c r="O35" s="100" t="str">
        <f t="shared" ref="O35:O66" si="1">IF(L35&lt;$L$137,"&lt; -1SD",IF(AND(L35&gt;$L$137,L35&lt;$L$138),"-1SD to mean",IF(AND(L35&gt;$L$138,L35&lt;$L$139),"mean to +1SD",IF(L35&gt;$L$139,"above +1SD",0))))</f>
        <v>-1SD to mean</v>
      </c>
      <c r="P35" s="119"/>
      <c r="Q35"/>
      <c r="R35"/>
      <c r="T35" s="53" t="s">
        <v>14</v>
      </c>
      <c r="U35" s="53">
        <v>33</v>
      </c>
      <c r="V35" s="53">
        <v>506.63</v>
      </c>
      <c r="W35" s="124">
        <v>0.85820109006594603</v>
      </c>
      <c r="X35" s="53">
        <v>0.86636152850130987</v>
      </c>
      <c r="Y35" s="53">
        <v>31</v>
      </c>
    </row>
    <row r="36" spans="1:25" s="53" customFormat="1" x14ac:dyDescent="0.15">
      <c r="A36" s="163"/>
      <c r="B36" s="75" t="s">
        <v>65</v>
      </c>
      <c r="C36" s="79">
        <v>559.07000000000005</v>
      </c>
      <c r="D36" s="79">
        <v>763</v>
      </c>
      <c r="E36" s="80">
        <v>0.74442988204456095</v>
      </c>
      <c r="F36" s="80">
        <v>0.73272608125819139</v>
      </c>
      <c r="G36" s="76">
        <v>0.98258627971668122</v>
      </c>
      <c r="H36" s="11">
        <v>0.916477506642422</v>
      </c>
      <c r="I36" s="77">
        <v>1.0519635871701036</v>
      </c>
      <c r="J36" s="11">
        <v>0.94024011754438463</v>
      </c>
      <c r="K36" s="17">
        <v>1.026348102758557</v>
      </c>
      <c r="L36" s="78">
        <v>0.73272608125819139</v>
      </c>
      <c r="M36" s="81">
        <v>141.99</v>
      </c>
      <c r="N36" s="108"/>
      <c r="O36" s="100" t="str">
        <f t="shared" si="1"/>
        <v>-1SD to mean</v>
      </c>
      <c r="P36" s="119"/>
      <c r="Q36"/>
      <c r="R36"/>
      <c r="T36" s="53" t="s">
        <v>67</v>
      </c>
      <c r="U36" s="53">
        <v>34</v>
      </c>
      <c r="V36" s="53">
        <v>489.04999999999995</v>
      </c>
      <c r="W36" s="124">
        <v>0.87057457922228665</v>
      </c>
      <c r="X36" s="53">
        <v>0.69795644072456242</v>
      </c>
      <c r="Y36" s="53">
        <v>4</v>
      </c>
    </row>
    <row r="37" spans="1:25" s="53" customFormat="1" x14ac:dyDescent="0.15">
      <c r="A37" s="163"/>
      <c r="B37" s="75" t="s">
        <v>58</v>
      </c>
      <c r="C37" s="79">
        <v>387.6</v>
      </c>
      <c r="D37" s="79">
        <v>555.58000000000004</v>
      </c>
      <c r="E37" s="80">
        <v>0.93235897620504693</v>
      </c>
      <c r="F37" s="80">
        <v>0.69764930343064901</v>
      </c>
      <c r="G37" s="76">
        <v>1.0787509805191535</v>
      </c>
      <c r="H37" s="11">
        <v>0.99469863328652508</v>
      </c>
      <c r="I37" s="77">
        <v>1.1676524580187007</v>
      </c>
      <c r="J37" s="11">
        <v>1.0248249533350051</v>
      </c>
      <c r="K37" s="17">
        <v>1.1347780667968883</v>
      </c>
      <c r="L37" s="78">
        <v>0.69764930343064901</v>
      </c>
      <c r="M37" s="81">
        <v>530.72</v>
      </c>
      <c r="N37" s="105"/>
      <c r="O37" s="96" t="str">
        <f t="shared" si="1"/>
        <v>-1SD to mean</v>
      </c>
      <c r="P37" s="158"/>
      <c r="T37" s="53" t="s">
        <v>74</v>
      </c>
      <c r="U37" s="53">
        <v>35</v>
      </c>
      <c r="V37" s="53">
        <v>465.82999999999993</v>
      </c>
      <c r="W37" s="124">
        <v>0.77086712020050963</v>
      </c>
      <c r="X37" s="53">
        <v>0.69259040839107811</v>
      </c>
      <c r="Y37" s="53">
        <v>14</v>
      </c>
    </row>
    <row r="38" spans="1:25" s="53" customFormat="1" x14ac:dyDescent="0.15">
      <c r="A38" s="163"/>
      <c r="B38" s="75" t="s">
        <v>127</v>
      </c>
      <c r="C38" s="79">
        <v>661.01</v>
      </c>
      <c r="D38" s="79">
        <v>1000.92</v>
      </c>
      <c r="E38" s="80">
        <v>0.8332334252487712</v>
      </c>
      <c r="F38" s="80">
        <v>0.66040242976461661</v>
      </c>
      <c r="G38" s="76">
        <v>1.0322748800537744</v>
      </c>
      <c r="H38" s="11">
        <v>0.97511008551517753</v>
      </c>
      <c r="I38" s="77">
        <v>1.0917465792606653</v>
      </c>
      <c r="J38" s="11">
        <v>0.99572261836226306</v>
      </c>
      <c r="K38" s="17">
        <v>1.0698258733834505</v>
      </c>
      <c r="L38" s="78">
        <v>0.66040242976461661</v>
      </c>
      <c r="M38" s="81">
        <v>234.12000000000035</v>
      </c>
      <c r="N38" s="105"/>
      <c r="O38" s="96" t="str">
        <f t="shared" si="1"/>
        <v>-1SD to mean</v>
      </c>
      <c r="P38" s="158"/>
      <c r="T38" s="53" t="s">
        <v>107</v>
      </c>
      <c r="U38" s="53">
        <v>36</v>
      </c>
      <c r="V38" s="53">
        <v>457.73999999999978</v>
      </c>
      <c r="W38" s="124">
        <v>0.75560081466395113</v>
      </c>
      <c r="X38" s="53">
        <v>0.57590631364562117</v>
      </c>
      <c r="Y38" s="53">
        <v>41</v>
      </c>
    </row>
    <row r="39" spans="1:25" s="53" customFormat="1" ht="18" x14ac:dyDescent="0.2">
      <c r="A39" s="163"/>
      <c r="B39" s="75" t="s">
        <v>51</v>
      </c>
      <c r="C39" s="79">
        <v>417.37</v>
      </c>
      <c r="D39" s="79">
        <v>498.59</v>
      </c>
      <c r="E39" s="80">
        <v>0.93263001664694445</v>
      </c>
      <c r="F39" s="80">
        <v>0.83710062375900041</v>
      </c>
      <c r="G39" s="76">
        <v>0.94246213649198718</v>
      </c>
      <c r="H39" s="11">
        <v>0.86330329763303826</v>
      </c>
      <c r="I39" s="77">
        <v>1.0265652915661556</v>
      </c>
      <c r="J39" s="11">
        <v>0.89162900806066203</v>
      </c>
      <c r="K39" s="17">
        <v>0.99543804326440477</v>
      </c>
      <c r="L39" s="78">
        <v>0.83710062375900041</v>
      </c>
      <c r="M39" s="81">
        <v>-20.720000000000027</v>
      </c>
      <c r="N39" s="146"/>
      <c r="O39" s="100" t="str">
        <f t="shared" si="1"/>
        <v>mean to +1SD</v>
      </c>
      <c r="P39" s="119"/>
      <c r="Q39"/>
      <c r="R39"/>
      <c r="T39" s="53" t="s">
        <v>38</v>
      </c>
      <c r="U39" s="53">
        <v>37</v>
      </c>
      <c r="V39" s="53">
        <v>453.52</v>
      </c>
      <c r="W39" s="124">
        <v>0.92354587020313461</v>
      </c>
      <c r="X39" s="53">
        <v>0.79456791246786929</v>
      </c>
      <c r="Y39" s="53">
        <v>53</v>
      </c>
    </row>
    <row r="40" spans="1:25" s="53" customFormat="1" x14ac:dyDescent="0.15">
      <c r="A40" s="163"/>
      <c r="B40" s="75" t="s">
        <v>75</v>
      </c>
      <c r="C40" s="79">
        <v>344.12</v>
      </c>
      <c r="D40" s="79">
        <v>532.59</v>
      </c>
      <c r="E40" s="80">
        <v>0.9613398674402448</v>
      </c>
      <c r="F40" s="80">
        <v>0.64612553746784573</v>
      </c>
      <c r="G40" s="76">
        <v>1.0315588851095205</v>
      </c>
      <c r="H40" s="11">
        <v>0.95076168037932363</v>
      </c>
      <c r="I40" s="77">
        <v>1.1170432596365452</v>
      </c>
      <c r="J40" s="11">
        <v>0.97971808378711689</v>
      </c>
      <c r="K40" s="17">
        <v>1.0854306007160173</v>
      </c>
      <c r="L40" s="78">
        <v>0.64612553746784573</v>
      </c>
      <c r="M40" s="81">
        <v>152.03999999999996</v>
      </c>
      <c r="N40" s="105"/>
      <c r="O40" s="96" t="str">
        <f t="shared" si="1"/>
        <v>-1SD to mean</v>
      </c>
      <c r="P40" s="158"/>
      <c r="T40" s="53" t="s">
        <v>62</v>
      </c>
      <c r="U40" s="53">
        <v>38</v>
      </c>
      <c r="V40" s="53">
        <v>446.6899999999996</v>
      </c>
      <c r="W40" s="124">
        <v>0.92067370625709044</v>
      </c>
      <c r="X40" s="53">
        <v>0.76772842307356659</v>
      </c>
      <c r="Y40" s="53">
        <v>19</v>
      </c>
    </row>
    <row r="41" spans="1:25" s="53" customFormat="1" x14ac:dyDescent="0.15">
      <c r="A41" s="163"/>
      <c r="B41" s="75" t="s">
        <v>97</v>
      </c>
      <c r="C41" s="79">
        <v>822.01</v>
      </c>
      <c r="D41" s="79">
        <v>1066.6199999999999</v>
      </c>
      <c r="E41" s="80">
        <v>0.9047270818098293</v>
      </c>
      <c r="F41" s="80">
        <v>0.77066809172901318</v>
      </c>
      <c r="G41" s="76">
        <v>1.0108759855158067</v>
      </c>
      <c r="H41" s="11">
        <v>0.95612488123520301</v>
      </c>
      <c r="I41" s="77">
        <v>1.0677862558098725</v>
      </c>
      <c r="J41" s="11">
        <v>0.97587338332670137</v>
      </c>
      <c r="K41" s="17">
        <v>1.0468133176877812</v>
      </c>
      <c r="L41" s="78">
        <v>0.77066809172901318</v>
      </c>
      <c r="M41" s="81">
        <v>820.52000000000044</v>
      </c>
      <c r="N41" s="105"/>
      <c r="O41" s="96" t="str">
        <f t="shared" si="1"/>
        <v>-1SD to mean</v>
      </c>
      <c r="P41" s="158"/>
      <c r="T41" s="53" t="s">
        <v>83</v>
      </c>
      <c r="U41" s="53">
        <v>39</v>
      </c>
      <c r="V41" s="53">
        <v>431.5300000000002</v>
      </c>
      <c r="W41" s="124">
        <v>0.93246753246753245</v>
      </c>
      <c r="X41" s="53">
        <v>1.0878051948051948</v>
      </c>
      <c r="Y41" s="53">
        <v>69</v>
      </c>
    </row>
    <row r="42" spans="1:25" s="53" customFormat="1" x14ac:dyDescent="0.15">
      <c r="A42" s="163"/>
      <c r="B42" s="75" t="s">
        <v>81</v>
      </c>
      <c r="C42" s="79">
        <v>539.94000000000005</v>
      </c>
      <c r="D42" s="79">
        <v>983.09</v>
      </c>
      <c r="E42" s="80">
        <v>0.80358868465755928</v>
      </c>
      <c r="F42" s="80">
        <v>0.54922743594177548</v>
      </c>
      <c r="G42" s="76">
        <v>1.0010719281989788</v>
      </c>
      <c r="H42" s="11">
        <v>0.94317083815143277</v>
      </c>
      <c r="I42" s="77">
        <v>1.0614177175481931</v>
      </c>
      <c r="J42" s="11">
        <v>0.96403534919131839</v>
      </c>
      <c r="K42" s="17">
        <v>1.0391669884695065</v>
      </c>
      <c r="L42" s="78">
        <v>0.54922743594177548</v>
      </c>
      <c r="M42" s="81">
        <v>754.44999999999982</v>
      </c>
      <c r="N42" s="105"/>
      <c r="O42" s="96" t="str">
        <f t="shared" si="1"/>
        <v>&lt; -1SD</v>
      </c>
      <c r="P42" s="158"/>
      <c r="T42" t="s">
        <v>128</v>
      </c>
      <c r="U42" s="53">
        <v>40</v>
      </c>
      <c r="V42">
        <v>426.6700000000003</v>
      </c>
      <c r="W42" s="126">
        <v>0.9293193717277487</v>
      </c>
      <c r="X42">
        <v>0.78714659685863875</v>
      </c>
      <c r="Y42">
        <v>107</v>
      </c>
    </row>
    <row r="43" spans="1:25" s="53" customFormat="1" x14ac:dyDescent="0.15">
      <c r="A43" s="163"/>
      <c r="B43" s="75" t="s">
        <v>14</v>
      </c>
      <c r="C43" s="79">
        <v>287.70999999999998</v>
      </c>
      <c r="D43" s="79">
        <v>332.09</v>
      </c>
      <c r="E43" s="80">
        <v>0.85820109006594603</v>
      </c>
      <c r="F43" s="80">
        <v>0.86636152850130987</v>
      </c>
      <c r="G43" s="76">
        <v>1.1616262767875025</v>
      </c>
      <c r="H43" s="11">
        <v>1.0590782722700787</v>
      </c>
      <c r="I43" s="77">
        <v>1.2709272710541129</v>
      </c>
      <c r="J43" s="11">
        <v>1.0957305372525583</v>
      </c>
      <c r="K43" s="17">
        <v>1.2304491024362141</v>
      </c>
      <c r="L43" s="78">
        <v>0.86636152850130987</v>
      </c>
      <c r="M43" s="81">
        <v>506.63</v>
      </c>
      <c r="N43" s="105"/>
      <c r="O43" s="96" t="str">
        <f t="shared" si="1"/>
        <v>mean to +1SD</v>
      </c>
      <c r="P43" s="158"/>
      <c r="T43" s="53" t="s">
        <v>15</v>
      </c>
      <c r="U43" s="53">
        <v>41</v>
      </c>
      <c r="V43" s="53">
        <v>394.05999999999995</v>
      </c>
      <c r="W43" s="124">
        <v>0.91468161295344852</v>
      </c>
      <c r="X43" s="53">
        <v>0.73176475167367272</v>
      </c>
      <c r="Y43" s="53">
        <v>29</v>
      </c>
    </row>
    <row r="44" spans="1:25" s="53" customFormat="1" x14ac:dyDescent="0.15">
      <c r="A44" s="163"/>
      <c r="B44" s="75" t="s">
        <v>76</v>
      </c>
      <c r="C44" s="79">
        <v>479.57</v>
      </c>
      <c r="D44" s="79">
        <v>765.8</v>
      </c>
      <c r="E44" s="80">
        <v>0.82789240010446596</v>
      </c>
      <c r="F44" s="80">
        <v>0.6262340036563071</v>
      </c>
      <c r="G44" s="76">
        <v>0.97963887821744144</v>
      </c>
      <c r="H44" s="11">
        <v>0.91766368854711755</v>
      </c>
      <c r="I44" s="77">
        <v>1.0444871214944269</v>
      </c>
      <c r="J44" s="11">
        <v>0.93996429519671043</v>
      </c>
      <c r="K44" s="17">
        <v>1.0205576510395169</v>
      </c>
      <c r="L44" s="78">
        <v>0.6262340036563071</v>
      </c>
      <c r="M44" s="81">
        <v>595.35000000000014</v>
      </c>
      <c r="N44" s="109"/>
      <c r="O44" s="100" t="str">
        <f t="shared" si="1"/>
        <v>-1SD to mean</v>
      </c>
      <c r="P44" s="119"/>
      <c r="Q44"/>
      <c r="R44"/>
      <c r="T44" s="53" t="s">
        <v>18</v>
      </c>
      <c r="U44" s="53">
        <v>42</v>
      </c>
      <c r="V44" s="53">
        <v>390.56000000000017</v>
      </c>
      <c r="W44" s="124">
        <v>0.93542757417102962</v>
      </c>
      <c r="X44" s="53">
        <v>0.52129144851657938</v>
      </c>
      <c r="Y44" s="53">
        <v>67</v>
      </c>
    </row>
    <row r="45" spans="1:25" s="53" customFormat="1" x14ac:dyDescent="0.15">
      <c r="A45" s="163"/>
      <c r="B45" s="24" t="s">
        <v>115</v>
      </c>
      <c r="C45" s="43">
        <v>670.35</v>
      </c>
      <c r="D45" s="43">
        <v>701.09</v>
      </c>
      <c r="E45" s="44">
        <v>0.83869403357628836</v>
      </c>
      <c r="F45" s="44">
        <v>0.95615398878888591</v>
      </c>
      <c r="G45" s="41">
        <v>1.0620544583382026</v>
      </c>
      <c r="H45" s="11">
        <v>0.99453280797160715</v>
      </c>
      <c r="I45" s="17">
        <v>1.1327224743188846</v>
      </c>
      <c r="J45" s="11">
        <v>1.0188271863277567</v>
      </c>
      <c r="K45" s="17">
        <v>1.1066442946957651</v>
      </c>
      <c r="L45" s="42">
        <v>0.95615398878888591</v>
      </c>
      <c r="M45" s="28">
        <v>1165.82</v>
      </c>
      <c r="N45" s="105"/>
      <c r="O45" s="96" t="str">
        <f t="shared" si="1"/>
        <v>mean to +1SD</v>
      </c>
      <c r="P45" s="158"/>
      <c r="T45" s="53" t="s">
        <v>131</v>
      </c>
      <c r="U45" s="53">
        <v>43</v>
      </c>
      <c r="V45" s="53">
        <v>380.74999999999955</v>
      </c>
      <c r="W45" s="124">
        <v>0.94128908742820672</v>
      </c>
      <c r="X45" s="53">
        <v>0.72782386726228454</v>
      </c>
      <c r="Y45" s="53">
        <v>68</v>
      </c>
    </row>
    <row r="46" spans="1:25" s="53" customFormat="1" x14ac:dyDescent="0.15">
      <c r="A46" s="163"/>
      <c r="B46" s="75" t="s">
        <v>57</v>
      </c>
      <c r="C46" s="79">
        <v>232.43</v>
      </c>
      <c r="D46" s="79">
        <v>363.61</v>
      </c>
      <c r="E46" s="80">
        <v>0.85256181073127801</v>
      </c>
      <c r="F46" s="80">
        <v>0.63922884409119662</v>
      </c>
      <c r="G46" s="76">
        <v>1.0893116502773876</v>
      </c>
      <c r="H46" s="11">
        <v>0.9814118044984218</v>
      </c>
      <c r="I46" s="77">
        <v>1.2052463260989412</v>
      </c>
      <c r="J46" s="11">
        <v>1.0198627214209626</v>
      </c>
      <c r="K46" s="17">
        <v>1.1622446643026947</v>
      </c>
      <c r="L46" s="78">
        <v>0.63922884409119662</v>
      </c>
      <c r="M46" s="81">
        <v>70.840000000000032</v>
      </c>
      <c r="N46" s="105"/>
      <c r="O46" s="96" t="str">
        <f t="shared" si="1"/>
        <v>-1SD to mean</v>
      </c>
      <c r="P46" s="158"/>
      <c r="T46" s="53" t="s">
        <v>29</v>
      </c>
      <c r="U46" s="53">
        <v>44</v>
      </c>
      <c r="V46" s="53">
        <v>371.94000000000028</v>
      </c>
      <c r="W46" s="124">
        <v>0.95014662756598245</v>
      </c>
      <c r="X46" s="53">
        <v>0.74224340175953074</v>
      </c>
      <c r="Y46" s="53">
        <v>75</v>
      </c>
    </row>
    <row r="47" spans="1:25" s="53" customFormat="1" x14ac:dyDescent="0.15">
      <c r="A47" s="163"/>
      <c r="B47" s="24" t="s">
        <v>105</v>
      </c>
      <c r="C47" s="43">
        <v>936.75</v>
      </c>
      <c r="D47" s="43">
        <v>1041</v>
      </c>
      <c r="E47" s="44">
        <v>0.89433237271853983</v>
      </c>
      <c r="F47" s="44">
        <v>0.89985590778097979</v>
      </c>
      <c r="G47" s="41">
        <v>0.98436467197263633</v>
      </c>
      <c r="H47" s="11">
        <v>0.93700596758748744</v>
      </c>
      <c r="I47" s="17">
        <v>1.0333753651779174</v>
      </c>
      <c r="J47" s="11">
        <v>0.95411509861147625</v>
      </c>
      <c r="K47" s="17">
        <v>1.0153292563686898</v>
      </c>
      <c r="L47" s="42">
        <v>0.89985590778097979</v>
      </c>
      <c r="M47" s="28">
        <v>-121.11999999999989</v>
      </c>
      <c r="N47" s="118"/>
      <c r="O47" s="100" t="str">
        <f t="shared" si="1"/>
        <v>mean to +1SD</v>
      </c>
      <c r="P47" s="119"/>
      <c r="Q47"/>
      <c r="R47"/>
      <c r="T47" s="53" t="s">
        <v>71</v>
      </c>
      <c r="U47" s="53">
        <v>45</v>
      </c>
      <c r="V47" s="53">
        <v>371.45000000000027</v>
      </c>
      <c r="W47" s="124">
        <v>0.82018644675510932</v>
      </c>
      <c r="X47" s="53">
        <v>0.71284510577267834</v>
      </c>
      <c r="Y47" s="53">
        <v>62</v>
      </c>
    </row>
    <row r="48" spans="1:25" s="53" customFormat="1" x14ac:dyDescent="0.15">
      <c r="A48" s="163"/>
      <c r="B48" s="75" t="s">
        <v>129</v>
      </c>
      <c r="C48" s="79">
        <v>703.46</v>
      </c>
      <c r="D48" s="79">
        <v>952.52</v>
      </c>
      <c r="E48" s="80">
        <v>0.87977155335321044</v>
      </c>
      <c r="F48" s="80">
        <v>0.73852517532440265</v>
      </c>
      <c r="G48" s="76">
        <v>1.0568047968677536</v>
      </c>
      <c r="H48" s="11">
        <v>0.99361848595008351</v>
      </c>
      <c r="I48" s="77">
        <v>1.1227527253108904</v>
      </c>
      <c r="J48" s="11">
        <v>1.0163757995020943</v>
      </c>
      <c r="K48" s="17">
        <v>1.0984295758177938</v>
      </c>
      <c r="L48" s="78">
        <v>0.73852517532440265</v>
      </c>
      <c r="M48" s="148">
        <v>1164.0500000000002</v>
      </c>
      <c r="N48" s="147"/>
      <c r="O48" s="96" t="str">
        <f t="shared" si="1"/>
        <v>-1SD to mean</v>
      </c>
      <c r="P48" s="158"/>
      <c r="T48" s="53" t="s">
        <v>48</v>
      </c>
      <c r="U48" s="53">
        <v>46</v>
      </c>
      <c r="V48" s="53">
        <v>368.79999999999995</v>
      </c>
      <c r="W48" s="124">
        <v>0.83155557490530707</v>
      </c>
      <c r="X48" s="53">
        <v>0.93418665737878592</v>
      </c>
      <c r="Y48" s="53">
        <v>65</v>
      </c>
    </row>
    <row r="49" spans="1:25" s="53" customFormat="1" x14ac:dyDescent="0.15">
      <c r="A49" s="163"/>
      <c r="B49" s="75" t="s">
        <v>104</v>
      </c>
      <c r="C49" s="79">
        <v>619.13</v>
      </c>
      <c r="D49" s="79">
        <v>884.64</v>
      </c>
      <c r="E49" s="80">
        <v>0.81615120274914088</v>
      </c>
      <c r="F49" s="80">
        <v>0.69986661240730696</v>
      </c>
      <c r="G49" s="76">
        <v>0.96315480844409695</v>
      </c>
      <c r="H49" s="11">
        <v>0.89750615073491391</v>
      </c>
      <c r="I49" s="77">
        <v>1.0320937348700319</v>
      </c>
      <c r="J49" s="11">
        <v>0.92109784102483927</v>
      </c>
      <c r="K49" s="17">
        <v>1.0066368957894276</v>
      </c>
      <c r="L49" s="78">
        <v>0.69986661240730696</v>
      </c>
      <c r="M49" s="81">
        <v>-412.80000000000018</v>
      </c>
      <c r="N49" s="109"/>
      <c r="O49" s="100" t="str">
        <f t="shared" si="1"/>
        <v>-1SD to mean</v>
      </c>
      <c r="P49" s="119"/>
      <c r="Q49"/>
      <c r="R49"/>
      <c r="T49" s="53" t="s">
        <v>21</v>
      </c>
      <c r="U49" s="53">
        <v>47</v>
      </c>
      <c r="V49" s="53">
        <v>366.1395</v>
      </c>
      <c r="W49" s="124">
        <v>0.87537363508814736</v>
      </c>
      <c r="X49" s="53">
        <v>0.76233758311474409</v>
      </c>
      <c r="Y49" s="53">
        <v>16</v>
      </c>
    </row>
    <row r="50" spans="1:25" s="53" customFormat="1" x14ac:dyDescent="0.15">
      <c r="A50" s="163"/>
      <c r="B50" s="75" t="s">
        <v>31</v>
      </c>
      <c r="C50" s="79">
        <v>980.67</v>
      </c>
      <c r="D50" s="79">
        <v>1313.33</v>
      </c>
      <c r="E50" s="80">
        <v>0.92512925159708537</v>
      </c>
      <c r="F50" s="80">
        <v>0.74670494087548445</v>
      </c>
      <c r="G50" s="76">
        <v>0.94060983050664415</v>
      </c>
      <c r="H50" s="11">
        <v>0.89213598717906029</v>
      </c>
      <c r="I50" s="77">
        <v>0.99089921385199586</v>
      </c>
      <c r="J50" s="11">
        <v>0.90963234261856951</v>
      </c>
      <c r="K50" s="17">
        <v>0.97237321405258081</v>
      </c>
      <c r="L50" s="78">
        <v>0.74670494087548445</v>
      </c>
      <c r="M50" s="81">
        <v>-992.33000000000015</v>
      </c>
      <c r="N50" s="109"/>
      <c r="O50" s="100" t="str">
        <f t="shared" si="1"/>
        <v>-1SD to mean</v>
      </c>
      <c r="P50" s="119"/>
      <c r="Q50"/>
      <c r="R50"/>
      <c r="T50" s="53" t="s">
        <v>101</v>
      </c>
      <c r="U50" s="53">
        <v>48</v>
      </c>
      <c r="V50" s="53">
        <v>343.28999999999996</v>
      </c>
      <c r="W50" s="124">
        <v>0.84166444275655372</v>
      </c>
      <c r="X50" s="53">
        <v>0.88278283004536773</v>
      </c>
      <c r="Y50" s="53">
        <v>38</v>
      </c>
    </row>
    <row r="51" spans="1:25" s="53" customFormat="1" x14ac:dyDescent="0.15">
      <c r="A51" s="163"/>
      <c r="B51" s="75" t="s">
        <v>90</v>
      </c>
      <c r="C51" s="79">
        <v>345.19</v>
      </c>
      <c r="D51" s="79">
        <v>501.22</v>
      </c>
      <c r="E51" s="80">
        <v>0.96165356530066637</v>
      </c>
      <c r="F51" s="80">
        <v>0.68869957304177798</v>
      </c>
      <c r="G51" s="76">
        <v>0.97453038934136815</v>
      </c>
      <c r="H51" s="11">
        <v>0.89733155308510804</v>
      </c>
      <c r="I51" s="77">
        <v>1.0562614802686361</v>
      </c>
      <c r="J51" s="11">
        <v>0.92499169875609422</v>
      </c>
      <c r="K51" s="17">
        <v>1.0260329346702473</v>
      </c>
      <c r="L51" s="78">
        <v>0.68869957304177798</v>
      </c>
      <c r="M51" s="81">
        <v>30.720000000000027</v>
      </c>
      <c r="N51" s="109"/>
      <c r="O51" s="100" t="str">
        <f t="shared" si="1"/>
        <v>-1SD to mean</v>
      </c>
      <c r="P51" s="119"/>
      <c r="Q51"/>
      <c r="R51"/>
      <c r="T51" t="s">
        <v>102</v>
      </c>
      <c r="U51" s="53">
        <v>49</v>
      </c>
      <c r="V51">
        <v>309.47999999999979</v>
      </c>
      <c r="W51" s="126">
        <v>0.81215061702352076</v>
      </c>
      <c r="X51">
        <v>0.61619291214006966</v>
      </c>
      <c r="Y51">
        <v>84</v>
      </c>
    </row>
    <row r="52" spans="1:25" s="53" customFormat="1" x14ac:dyDescent="0.15">
      <c r="A52" s="163"/>
      <c r="B52" s="75" t="s">
        <v>73</v>
      </c>
      <c r="C52" s="79">
        <v>476.96</v>
      </c>
      <c r="D52" s="79">
        <v>592.52</v>
      </c>
      <c r="E52" s="80">
        <v>0.9569297238911767</v>
      </c>
      <c r="F52" s="80">
        <v>0.80496860865456021</v>
      </c>
      <c r="G52" s="76">
        <v>0.95833796362443313</v>
      </c>
      <c r="H52" s="11">
        <v>0.89025526738464844</v>
      </c>
      <c r="I52" s="77">
        <v>1.0299844924664443</v>
      </c>
      <c r="J52" s="11">
        <v>0.91470282310972861</v>
      </c>
      <c r="K52" s="17">
        <v>1.0035168750506529</v>
      </c>
      <c r="L52" s="78">
        <v>0.80496860865456021</v>
      </c>
      <c r="M52" s="81">
        <v>-251.99</v>
      </c>
      <c r="N52" s="109"/>
      <c r="O52" s="100" t="str">
        <f t="shared" si="1"/>
        <v>-1SD to mean</v>
      </c>
      <c r="P52" s="119"/>
      <c r="Q52"/>
      <c r="R52"/>
      <c r="T52" s="53" t="s">
        <v>17</v>
      </c>
      <c r="U52" s="53">
        <v>50</v>
      </c>
      <c r="V52" s="53">
        <v>293.80000000000018</v>
      </c>
      <c r="W52" s="124">
        <v>0.9529832832645786</v>
      </c>
      <c r="X52" s="53">
        <v>0.86925586810596367</v>
      </c>
      <c r="Y52" s="53">
        <v>47</v>
      </c>
    </row>
    <row r="53" spans="1:25" s="53" customFormat="1" x14ac:dyDescent="0.15">
      <c r="A53" s="163"/>
      <c r="B53" s="24" t="s">
        <v>23</v>
      </c>
      <c r="C53" s="43">
        <v>289.83</v>
      </c>
      <c r="D53" s="43">
        <v>344.03</v>
      </c>
      <c r="E53" s="44">
        <v>0.80516234049356172</v>
      </c>
      <c r="F53" s="44">
        <v>0.84245559980234286</v>
      </c>
      <c r="G53" s="41">
        <v>0.92588748183516711</v>
      </c>
      <c r="H53" s="11">
        <v>0.83303750679497823</v>
      </c>
      <c r="I53" s="17">
        <v>1.0257436144309331</v>
      </c>
      <c r="J53" s="11">
        <v>0.86611401695651258</v>
      </c>
      <c r="K53" s="17">
        <v>0.98869911437728297</v>
      </c>
      <c r="L53" s="42">
        <v>0.84245559980234286</v>
      </c>
      <c r="M53" s="28">
        <v>-133.86000000000001</v>
      </c>
      <c r="N53" s="147"/>
      <c r="O53" s="100" t="str">
        <f t="shared" si="1"/>
        <v>mean to +1SD</v>
      </c>
      <c r="P53" s="119"/>
      <c r="Q53"/>
      <c r="R53"/>
      <c r="T53" s="53" t="s">
        <v>78</v>
      </c>
      <c r="U53" s="53">
        <v>51</v>
      </c>
      <c r="V53" s="53">
        <v>291.26</v>
      </c>
      <c r="W53" s="124">
        <v>0.9553571428571429</v>
      </c>
      <c r="X53" s="53">
        <v>0.70464285714285724</v>
      </c>
      <c r="Y53" s="53">
        <v>15</v>
      </c>
    </row>
    <row r="54" spans="1:25" s="53" customFormat="1" x14ac:dyDescent="0.15">
      <c r="A54" s="163"/>
      <c r="B54" s="75" t="s">
        <v>89</v>
      </c>
      <c r="C54" s="79">
        <v>1079.52</v>
      </c>
      <c r="D54" s="79">
        <v>1344</v>
      </c>
      <c r="E54" s="80">
        <v>0.921875</v>
      </c>
      <c r="F54" s="80">
        <v>0.80321428571428566</v>
      </c>
      <c r="G54" s="76">
        <v>0.96855820898113665</v>
      </c>
      <c r="H54" s="11">
        <v>0.92437599075384336</v>
      </c>
      <c r="I54" s="77">
        <v>1.0141991709843134</v>
      </c>
      <c r="J54" s="11">
        <v>0.94034791975447696</v>
      </c>
      <c r="K54" s="17">
        <v>0.99739981275865441</v>
      </c>
      <c r="L54" s="78">
        <v>0.80321428571428566</v>
      </c>
      <c r="M54" s="81">
        <v>585.97000000000025</v>
      </c>
      <c r="N54" s="116"/>
      <c r="O54" s="100" t="str">
        <f t="shared" si="1"/>
        <v>-1SD to mean</v>
      </c>
      <c r="P54" s="119"/>
      <c r="Q54"/>
      <c r="R54"/>
      <c r="T54" t="s">
        <v>79</v>
      </c>
      <c r="U54" s="53">
        <v>52</v>
      </c>
      <c r="V54">
        <v>290.62999999999988</v>
      </c>
      <c r="W54" s="126">
        <v>0.88866068960069511</v>
      </c>
      <c r="X54">
        <v>0.64391695301288887</v>
      </c>
      <c r="Y54">
        <v>106</v>
      </c>
    </row>
    <row r="55" spans="1:25" s="53" customFormat="1" x14ac:dyDescent="0.15">
      <c r="A55" s="163"/>
      <c r="B55" s="75" t="s">
        <v>86</v>
      </c>
      <c r="C55" s="79">
        <v>179.06</v>
      </c>
      <c r="D55" s="79">
        <v>229.61</v>
      </c>
      <c r="E55" s="80">
        <v>0.75780671573537728</v>
      </c>
      <c r="F55" s="80">
        <v>0.77984408344584288</v>
      </c>
      <c r="G55" s="76">
        <v>1.0752827811903434</v>
      </c>
      <c r="H55" s="11">
        <v>0.9634951296528147</v>
      </c>
      <c r="I55" s="77">
        <v>1.1958384506082933</v>
      </c>
      <c r="J55" s="11">
        <v>1.0032771947867982</v>
      </c>
      <c r="K55" s="17">
        <v>1.1510910717696916</v>
      </c>
      <c r="L55" s="78">
        <v>0.77984408344584288</v>
      </c>
      <c r="M55" s="81">
        <v>-22.529999999999859</v>
      </c>
      <c r="N55" s="105"/>
      <c r="O55" s="96" t="str">
        <f t="shared" si="1"/>
        <v>-1SD to mean</v>
      </c>
      <c r="P55" s="158"/>
      <c r="T55" s="53" t="s">
        <v>3</v>
      </c>
      <c r="U55" s="53">
        <v>53</v>
      </c>
      <c r="V55" s="53">
        <v>284.07999999999981</v>
      </c>
      <c r="W55" s="124">
        <v>0.94522968197879853</v>
      </c>
      <c r="X55" s="53">
        <v>0.71426678445229685</v>
      </c>
      <c r="Y55" s="53">
        <v>2</v>
      </c>
    </row>
    <row r="56" spans="1:25" s="53" customFormat="1" x14ac:dyDescent="0.15">
      <c r="A56" s="163"/>
      <c r="B56" s="24" t="s">
        <v>88</v>
      </c>
      <c r="C56" s="43">
        <v>436.31</v>
      </c>
      <c r="D56" s="43">
        <v>411.16</v>
      </c>
      <c r="E56" s="44">
        <v>0.78801439828777109</v>
      </c>
      <c r="F56" s="44">
        <v>1.0611684015954859</v>
      </c>
      <c r="G56" s="41">
        <v>0.9296846395084134</v>
      </c>
      <c r="H56" s="11">
        <v>0.81531877490119564</v>
      </c>
      <c r="I56" s="17">
        <v>1.0548143751274588</v>
      </c>
      <c r="J56" s="11">
        <v>0.85580012015181084</v>
      </c>
      <c r="K56" s="17">
        <v>1.0082407935449369</v>
      </c>
      <c r="L56" s="42">
        <v>1.0611684015954859</v>
      </c>
      <c r="M56" s="28">
        <v>-274.91999999999996</v>
      </c>
      <c r="N56" s="109"/>
      <c r="O56" s="100" t="str">
        <f t="shared" si="1"/>
        <v>above +1SD</v>
      </c>
      <c r="P56" s="119"/>
      <c r="Q56"/>
      <c r="R56"/>
      <c r="T56" s="53" t="s">
        <v>108</v>
      </c>
      <c r="U56" s="53">
        <v>54</v>
      </c>
      <c r="V56" s="53">
        <v>273.30999999999995</v>
      </c>
      <c r="W56" s="124">
        <v>0.89229780740502773</v>
      </c>
      <c r="X56" s="53">
        <v>1.1344630953337083</v>
      </c>
      <c r="Y56" s="53">
        <v>45</v>
      </c>
    </row>
    <row r="57" spans="1:25" s="53" customFormat="1" x14ac:dyDescent="0.15">
      <c r="A57" s="163"/>
      <c r="B57" s="24" t="s">
        <v>110</v>
      </c>
      <c r="C57" s="43">
        <v>945.13</v>
      </c>
      <c r="D57" s="43">
        <v>1063.5899999999999</v>
      </c>
      <c r="E57" s="44">
        <v>0.87627751295141931</v>
      </c>
      <c r="F57" s="44">
        <v>0.88862249551048811</v>
      </c>
      <c r="G57" s="41">
        <v>1.1217817802771615</v>
      </c>
      <c r="H57" s="11">
        <v>1.0635503123143821</v>
      </c>
      <c r="I57" s="17">
        <v>1.1822107102165511</v>
      </c>
      <c r="J57" s="11">
        <v>1.0845665632280064</v>
      </c>
      <c r="K57" s="17">
        <v>1.1599482289840226</v>
      </c>
      <c r="L57" s="42">
        <v>0.88862249551048811</v>
      </c>
      <c r="M57" s="28">
        <v>1241.6399999999999</v>
      </c>
      <c r="N57" s="105"/>
      <c r="O57" s="96" t="str">
        <f t="shared" si="1"/>
        <v>mean to +1SD</v>
      </c>
      <c r="P57" s="158"/>
      <c r="T57" s="83" t="s">
        <v>80</v>
      </c>
      <c r="U57" s="53">
        <v>55</v>
      </c>
      <c r="V57" s="83">
        <v>268.00999999999988</v>
      </c>
      <c r="W57" s="125">
        <v>0.85547334790650753</v>
      </c>
      <c r="X57" s="83">
        <v>0.6688876744577098</v>
      </c>
      <c r="Y57" s="83">
        <v>25</v>
      </c>
    </row>
    <row r="58" spans="1:25" s="53" customFormat="1" x14ac:dyDescent="0.15">
      <c r="A58" s="163"/>
      <c r="B58" s="75" t="s">
        <v>42</v>
      </c>
      <c r="C58" s="79">
        <v>442.32</v>
      </c>
      <c r="D58" s="79">
        <v>603.88</v>
      </c>
      <c r="E58" s="80">
        <v>0.77498840829303839</v>
      </c>
      <c r="F58" s="80">
        <v>0.73246340332516391</v>
      </c>
      <c r="G58" s="76">
        <v>0.99068476089156432</v>
      </c>
      <c r="H58" s="11">
        <v>0.92209517819770026</v>
      </c>
      <c r="I58" s="77">
        <v>1.0627688586211077</v>
      </c>
      <c r="J58" s="11">
        <v>0.94673665935897433</v>
      </c>
      <c r="K58" s="17">
        <v>1.0361465070182523</v>
      </c>
      <c r="L58" s="78">
        <v>0.73246340332516391</v>
      </c>
      <c r="M58" s="81">
        <v>117.63999999999965</v>
      </c>
      <c r="N58" s="118"/>
      <c r="O58" s="96" t="str">
        <f t="shared" si="1"/>
        <v>-1SD to mean</v>
      </c>
      <c r="P58" s="158"/>
      <c r="T58" s="53" t="s">
        <v>126</v>
      </c>
      <c r="U58" s="53">
        <v>56</v>
      </c>
      <c r="V58" s="53">
        <v>262.99000000000024</v>
      </c>
      <c r="W58" s="124">
        <v>0.91999508143577358</v>
      </c>
      <c r="X58" s="53">
        <v>0.83675956045921496</v>
      </c>
      <c r="Y58" s="53">
        <v>72</v>
      </c>
    </row>
    <row r="59" spans="1:25" s="53" customFormat="1" x14ac:dyDescent="0.15">
      <c r="A59" s="163"/>
      <c r="B59" s="75" t="s">
        <v>0</v>
      </c>
      <c r="C59" s="79">
        <v>203.12</v>
      </c>
      <c r="D59" s="79">
        <v>341</v>
      </c>
      <c r="E59" s="80">
        <v>0.83577712609970678</v>
      </c>
      <c r="F59" s="80">
        <v>0.59565982404692086</v>
      </c>
      <c r="G59" s="76">
        <v>1.0168228940343906</v>
      </c>
      <c r="H59" s="11">
        <v>0.91055264213156106</v>
      </c>
      <c r="I59" s="77">
        <v>1.1314759409140094</v>
      </c>
      <c r="J59" s="11">
        <v>0.94836541113106765</v>
      </c>
      <c r="K59" s="17">
        <v>1.0889160836950469</v>
      </c>
      <c r="L59" s="78">
        <v>0.59565982404692086</v>
      </c>
      <c r="M59" s="81">
        <v>166.1099999999999</v>
      </c>
      <c r="N59" s="105"/>
      <c r="O59" s="96" t="str">
        <f t="shared" si="1"/>
        <v>&lt; -1SD</v>
      </c>
      <c r="P59" s="158"/>
      <c r="T59" s="53" t="s">
        <v>37</v>
      </c>
      <c r="U59" s="53">
        <v>57</v>
      </c>
      <c r="V59" s="53">
        <v>261.13000000000011</v>
      </c>
      <c r="W59" s="124">
        <v>0.8513853904282116</v>
      </c>
      <c r="X59" s="53">
        <v>0.73586901763224177</v>
      </c>
      <c r="Y59" s="53">
        <v>73</v>
      </c>
    </row>
    <row r="60" spans="1:25" s="53" customFormat="1" x14ac:dyDescent="0.15">
      <c r="A60" s="163"/>
      <c r="B60" s="75" t="s">
        <v>41</v>
      </c>
      <c r="C60" s="79">
        <v>272.63</v>
      </c>
      <c r="D60" s="79">
        <v>438.64</v>
      </c>
      <c r="E60" s="80">
        <v>0.8115994893306584</v>
      </c>
      <c r="F60" s="80">
        <v>0.62153474375341966</v>
      </c>
      <c r="G60" s="76">
        <v>1.0795954933341432</v>
      </c>
      <c r="H60" s="11">
        <v>0.99328576785437139</v>
      </c>
      <c r="I60" s="77">
        <v>1.1710217182671867</v>
      </c>
      <c r="J60" s="11">
        <v>1.0242042171339063</v>
      </c>
      <c r="K60" s="17">
        <v>1.137203840447961</v>
      </c>
      <c r="L60" s="78">
        <v>0.62153474375341966</v>
      </c>
      <c r="M60" s="81">
        <v>-97.259999999999991</v>
      </c>
      <c r="N60" s="105"/>
      <c r="O60" s="96" t="str">
        <f t="shared" si="1"/>
        <v>&lt; -1SD</v>
      </c>
      <c r="P60" s="158"/>
      <c r="T60" s="53" t="s">
        <v>77</v>
      </c>
      <c r="U60" s="53">
        <v>58</v>
      </c>
      <c r="V60" s="53">
        <v>253.95000000000027</v>
      </c>
      <c r="W60" s="124">
        <v>0.8686067744748055</v>
      </c>
      <c r="X60" s="53">
        <v>0.54922927599651239</v>
      </c>
      <c r="Y60" s="53">
        <v>61</v>
      </c>
    </row>
    <row r="61" spans="1:25" s="53" customFormat="1" x14ac:dyDescent="0.15">
      <c r="A61" s="163"/>
      <c r="B61" s="24" t="s">
        <v>126</v>
      </c>
      <c r="C61" s="43">
        <v>748.54</v>
      </c>
      <c r="D61" s="43">
        <v>894.57</v>
      </c>
      <c r="E61" s="44">
        <v>0.91999508143577358</v>
      </c>
      <c r="F61" s="44">
        <v>0.83675956045921496</v>
      </c>
      <c r="G61" s="41">
        <v>0.99448208360833124</v>
      </c>
      <c r="H61" s="11">
        <v>0.93046414934792887</v>
      </c>
      <c r="I61" s="17">
        <v>1.0615221971394617</v>
      </c>
      <c r="J61" s="11">
        <v>0.95349301612634418</v>
      </c>
      <c r="K61" s="17">
        <v>1.0367799731105414</v>
      </c>
      <c r="L61" s="42">
        <v>0.83675956045921496</v>
      </c>
      <c r="M61" s="28">
        <v>262.99000000000024</v>
      </c>
      <c r="N61" s="105"/>
      <c r="O61" s="96" t="str">
        <f t="shared" si="1"/>
        <v>mean to +1SD</v>
      </c>
      <c r="P61" s="158"/>
      <c r="T61" s="53" t="s">
        <v>40</v>
      </c>
      <c r="U61" s="53">
        <v>59</v>
      </c>
      <c r="V61" s="53">
        <v>240.31999999999994</v>
      </c>
      <c r="W61" s="124">
        <v>0.84243170228751374</v>
      </c>
      <c r="X61" s="53">
        <v>0.68754895535271832</v>
      </c>
      <c r="Y61" s="53">
        <v>24</v>
      </c>
    </row>
    <row r="62" spans="1:25" s="53" customFormat="1" x14ac:dyDescent="0.15">
      <c r="A62" s="163"/>
      <c r="B62" s="24" t="s">
        <v>91</v>
      </c>
      <c r="C62" s="43">
        <v>1884.18</v>
      </c>
      <c r="D62" s="43">
        <v>1791.32</v>
      </c>
      <c r="E62" s="44">
        <v>0.88538061317910821</v>
      </c>
      <c r="F62" s="44">
        <v>1.051838867427372</v>
      </c>
      <c r="G62" s="41">
        <v>1.0170562223626025</v>
      </c>
      <c r="H62" s="11">
        <v>0.96917298312336186</v>
      </c>
      <c r="I62" s="17">
        <v>1.0665727916012624</v>
      </c>
      <c r="J62" s="11">
        <v>0.98647625242106796</v>
      </c>
      <c r="K62" s="17">
        <v>1.04834310131353</v>
      </c>
      <c r="L62" s="42">
        <v>1.051838867427372</v>
      </c>
      <c r="M62" s="28">
        <v>-411.64000000000033</v>
      </c>
      <c r="N62" s="105"/>
      <c r="O62" s="96" t="str">
        <f t="shared" si="1"/>
        <v>above +1SD</v>
      </c>
      <c r="P62" s="158"/>
      <c r="T62" s="53" t="s">
        <v>53</v>
      </c>
      <c r="U62" s="53">
        <v>60</v>
      </c>
      <c r="V62" s="53">
        <v>237.5499999999999</v>
      </c>
      <c r="W62" s="124">
        <v>0.87928652179374445</v>
      </c>
      <c r="X62" s="53">
        <v>0.68785328476322072</v>
      </c>
      <c r="Y62" s="53">
        <v>26</v>
      </c>
    </row>
    <row r="63" spans="1:25" s="53" customFormat="1" x14ac:dyDescent="0.15">
      <c r="A63" s="163"/>
      <c r="B63" s="75" t="s">
        <v>50</v>
      </c>
      <c r="C63" s="79">
        <v>745.07</v>
      </c>
      <c r="D63" s="79">
        <v>982</v>
      </c>
      <c r="E63" s="80">
        <v>0.90936863543788182</v>
      </c>
      <c r="F63" s="80">
        <v>0.75872708757637475</v>
      </c>
      <c r="G63" s="76">
        <v>0.99</v>
      </c>
      <c r="H63" s="11">
        <v>0.92755692078248508</v>
      </c>
      <c r="I63" s="77">
        <v>1.0553312820927254</v>
      </c>
      <c r="J63" s="11">
        <v>0.95002744344331724</v>
      </c>
      <c r="K63" s="17">
        <v>1.0312246615017049</v>
      </c>
      <c r="L63" s="78">
        <v>0.75872708757637475</v>
      </c>
      <c r="M63" s="81">
        <v>-80.959999999999923</v>
      </c>
      <c r="N63" s="156"/>
      <c r="O63" s="99" t="str">
        <f t="shared" si="1"/>
        <v>-1SD to mean</v>
      </c>
      <c r="P63" s="158"/>
      <c r="T63" s="53" t="s">
        <v>20</v>
      </c>
      <c r="U63" s="53">
        <v>61</v>
      </c>
      <c r="V63" s="53">
        <v>236.9499999999997</v>
      </c>
      <c r="W63" s="124">
        <v>0.95324675324675323</v>
      </c>
      <c r="X63" s="53">
        <v>0.77236363636363636</v>
      </c>
      <c r="Y63" s="53">
        <v>59</v>
      </c>
    </row>
    <row r="64" spans="1:25" s="53" customFormat="1" x14ac:dyDescent="0.15">
      <c r="A64" s="163"/>
      <c r="B64" s="24" t="s">
        <v>113</v>
      </c>
      <c r="C64" s="43">
        <v>672.37</v>
      </c>
      <c r="D64" s="43">
        <v>736.49</v>
      </c>
      <c r="E64" s="44">
        <v>0.90293147225352688</v>
      </c>
      <c r="F64" s="44">
        <v>0.91293839699113366</v>
      </c>
      <c r="G64" s="41">
        <v>1.089731524514133</v>
      </c>
      <c r="H64" s="11">
        <v>1.0202400356913965</v>
      </c>
      <c r="I64" s="17">
        <v>1.1624714369862392</v>
      </c>
      <c r="J64" s="11">
        <v>1.0452418847957292</v>
      </c>
      <c r="K64" s="17">
        <v>1.135627935639981</v>
      </c>
      <c r="L64" s="42">
        <v>0.91293839699113366</v>
      </c>
      <c r="M64" s="28">
        <v>185.16999999999962</v>
      </c>
      <c r="N64" s="105"/>
      <c r="O64" s="96" t="str">
        <f t="shared" si="1"/>
        <v>mean to +1SD</v>
      </c>
      <c r="P64" s="158"/>
      <c r="T64" s="53" t="s">
        <v>22</v>
      </c>
      <c r="U64" s="53">
        <v>62</v>
      </c>
      <c r="V64" s="53">
        <v>235.99000000000024</v>
      </c>
      <c r="W64" s="124">
        <v>0.92037087537496587</v>
      </c>
      <c r="X64" s="53">
        <v>0.67936031789317852</v>
      </c>
      <c r="Y64" s="53">
        <v>70</v>
      </c>
    </row>
    <row r="65" spans="1:25" s="53" customFormat="1" ht="18" x14ac:dyDescent="0.2">
      <c r="A65" s="163"/>
      <c r="B65" s="75" t="s">
        <v>82</v>
      </c>
      <c r="C65" s="79">
        <v>497.35</v>
      </c>
      <c r="D65" s="79">
        <v>591.1</v>
      </c>
      <c r="E65" s="80">
        <v>0.9440027068177973</v>
      </c>
      <c r="F65" s="80">
        <v>0.84139739468787011</v>
      </c>
      <c r="G65" s="76">
        <v>1.1347714824978867</v>
      </c>
      <c r="H65" s="11">
        <v>1.0572132682293309</v>
      </c>
      <c r="I65" s="77">
        <v>1.2162280429880734</v>
      </c>
      <c r="J65" s="11">
        <v>1.0850834208479967</v>
      </c>
      <c r="K65" s="17">
        <v>1.1861480532303117</v>
      </c>
      <c r="L65" s="78">
        <v>0.84139739468787011</v>
      </c>
      <c r="M65" s="81">
        <v>1081.8600000000001</v>
      </c>
      <c r="N65" s="146"/>
      <c r="O65" s="96" t="str">
        <f t="shared" si="1"/>
        <v>mean to +1SD</v>
      </c>
      <c r="P65" s="158"/>
      <c r="T65" s="53" t="s">
        <v>127</v>
      </c>
      <c r="U65" s="53">
        <v>63</v>
      </c>
      <c r="V65" s="53">
        <v>234.12000000000035</v>
      </c>
      <c r="W65" s="124">
        <v>0.8332334252487712</v>
      </c>
      <c r="X65" s="53">
        <v>0.66040242976461661</v>
      </c>
      <c r="Y65" s="53">
        <v>49</v>
      </c>
    </row>
    <row r="66" spans="1:25" s="53" customFormat="1" x14ac:dyDescent="0.15">
      <c r="A66" s="163"/>
      <c r="B66" s="75" t="s">
        <v>18</v>
      </c>
      <c r="C66" s="79">
        <v>298.7</v>
      </c>
      <c r="D66" s="79">
        <v>573</v>
      </c>
      <c r="E66" s="80">
        <v>0.93542757417102962</v>
      </c>
      <c r="F66" s="80">
        <v>0.52129144851657938</v>
      </c>
      <c r="G66" s="76">
        <v>0.9998319045217684</v>
      </c>
      <c r="H66" s="11">
        <v>0.92162256413745669</v>
      </c>
      <c r="I66" s="77">
        <v>1.0825719983822328</v>
      </c>
      <c r="J66" s="11">
        <v>0.94965229761396075</v>
      </c>
      <c r="K66" s="17">
        <v>1.051974644356158</v>
      </c>
      <c r="L66" s="78">
        <v>0.52129144851657938</v>
      </c>
      <c r="M66" s="81">
        <v>390.56000000000017</v>
      </c>
      <c r="N66" s="105"/>
      <c r="O66" s="96" t="str">
        <f t="shared" si="1"/>
        <v>&lt; -1SD</v>
      </c>
      <c r="P66" s="158"/>
      <c r="T66" t="s">
        <v>32</v>
      </c>
      <c r="U66" s="53">
        <v>64</v>
      </c>
      <c r="V66">
        <v>221.32000000000016</v>
      </c>
      <c r="W66" s="126">
        <v>0.93085785273045962</v>
      </c>
      <c r="X66">
        <v>0.74422680938685903</v>
      </c>
      <c r="Y66">
        <v>102</v>
      </c>
    </row>
    <row r="67" spans="1:25" s="53" customFormat="1" x14ac:dyDescent="0.15">
      <c r="A67" s="163"/>
      <c r="B67" s="24" t="s">
        <v>84</v>
      </c>
      <c r="C67" s="43">
        <v>508.22</v>
      </c>
      <c r="D67" s="43">
        <v>582</v>
      </c>
      <c r="E67" s="44">
        <v>0.84192439862542956</v>
      </c>
      <c r="F67" s="44">
        <v>0.87323024054982823</v>
      </c>
      <c r="G67" s="41">
        <v>1.0420075437901517</v>
      </c>
      <c r="H67" s="11">
        <v>0.96806057795514455</v>
      </c>
      <c r="I67" s="17">
        <v>1.1198209272152517</v>
      </c>
      <c r="J67" s="11">
        <v>0.99461445636945256</v>
      </c>
      <c r="K67" s="17">
        <v>1.0910754703616006</v>
      </c>
      <c r="L67" s="42">
        <v>0.87323024054982823</v>
      </c>
      <c r="M67" s="28">
        <v>510.92000000000007</v>
      </c>
      <c r="N67" s="106"/>
      <c r="O67" s="96" t="str">
        <f t="shared" ref="O67:O98" si="2">IF(L67&lt;$L$137,"&lt; -1SD",IF(AND(L67&gt;$L$137,L67&lt;$L$138),"-1SD to mean",IF(AND(L67&gt;$L$138,L67&lt;$L$139),"mean to +1SD",IF(L67&gt;$L$139,"above +1SD",0))))</f>
        <v>mean to +1SD</v>
      </c>
      <c r="P67" s="158"/>
      <c r="T67" s="53" t="s">
        <v>68</v>
      </c>
      <c r="U67" s="53">
        <v>65</v>
      </c>
      <c r="V67" s="53">
        <v>203.43000000000075</v>
      </c>
      <c r="W67" s="124">
        <v>0.90885633189024928</v>
      </c>
      <c r="X67" s="53">
        <v>0.83437025144069499</v>
      </c>
      <c r="Y67" s="53">
        <v>42</v>
      </c>
    </row>
    <row r="68" spans="1:25" s="53" customFormat="1" x14ac:dyDescent="0.15">
      <c r="A68" s="163"/>
      <c r="B68" s="75" t="s">
        <v>122</v>
      </c>
      <c r="C68" s="79">
        <v>747.01</v>
      </c>
      <c r="D68" s="79">
        <v>994.9</v>
      </c>
      <c r="E68" s="80">
        <v>0.87848024927128354</v>
      </c>
      <c r="F68" s="80">
        <v>0.75083928032968139</v>
      </c>
      <c r="G68" s="76">
        <v>0.97703957010258913</v>
      </c>
      <c r="H68" s="11">
        <v>0.92193458024680208</v>
      </c>
      <c r="I68" s="77">
        <v>1.0344110226322376</v>
      </c>
      <c r="J68" s="11">
        <v>0.94179904751442967</v>
      </c>
      <c r="K68" s="17">
        <v>1.0132613518945797</v>
      </c>
      <c r="L68" s="78">
        <v>0.75083928032968139</v>
      </c>
      <c r="M68" s="81">
        <v>-765.85000000000036</v>
      </c>
      <c r="N68" s="109"/>
      <c r="O68" s="100" t="str">
        <f t="shared" si="2"/>
        <v>-1SD to mean</v>
      </c>
      <c r="P68" s="119"/>
      <c r="Q68"/>
      <c r="R68"/>
      <c r="T68" s="53" t="s">
        <v>87</v>
      </c>
      <c r="U68" s="53">
        <v>66</v>
      </c>
      <c r="V68" s="53">
        <v>198.47000000000003</v>
      </c>
      <c r="W68" s="124">
        <v>0.92766403282839305</v>
      </c>
      <c r="X68" s="53">
        <v>0.84151132841489495</v>
      </c>
      <c r="Y68" s="53">
        <v>63</v>
      </c>
    </row>
    <row r="69" spans="1:25" s="53" customFormat="1" x14ac:dyDescent="0.15">
      <c r="A69" s="163"/>
      <c r="B69" s="75" t="s">
        <v>28</v>
      </c>
      <c r="C69" s="79">
        <v>371.04</v>
      </c>
      <c r="D69" s="79">
        <v>471.23</v>
      </c>
      <c r="E69" s="80">
        <v>0.96980243193345073</v>
      </c>
      <c r="F69" s="80">
        <v>0.78738620206693122</v>
      </c>
      <c r="G69" s="76">
        <v>1.0283151781725715</v>
      </c>
      <c r="H69" s="11">
        <v>0.93891147157174359</v>
      </c>
      <c r="I69" s="77">
        <v>1.1235115091757251</v>
      </c>
      <c r="J69" s="11">
        <v>0.97087743734943877</v>
      </c>
      <c r="K69" s="17">
        <v>1.0882636108903925</v>
      </c>
      <c r="L69" s="78">
        <v>0.78738620206693122</v>
      </c>
      <c r="M69" s="81">
        <v>45.720000000000027</v>
      </c>
      <c r="N69" s="105"/>
      <c r="O69" s="96" t="str">
        <f t="shared" si="2"/>
        <v>-1SD to mean</v>
      </c>
      <c r="P69" s="158"/>
      <c r="T69" s="53" t="s">
        <v>113</v>
      </c>
      <c r="U69" s="53">
        <v>67</v>
      </c>
      <c r="V69" s="53">
        <v>185.16999999999962</v>
      </c>
      <c r="W69" s="124">
        <v>0.90293147225352688</v>
      </c>
      <c r="X69" s="53">
        <v>0.91293839699113366</v>
      </c>
      <c r="Y69" s="53">
        <v>37</v>
      </c>
    </row>
    <row r="70" spans="1:25" s="53" customFormat="1" x14ac:dyDescent="0.15">
      <c r="A70" s="163"/>
      <c r="B70" s="24" t="s">
        <v>94</v>
      </c>
      <c r="C70" s="43">
        <v>1602.68</v>
      </c>
      <c r="D70" s="43">
        <v>1546.52</v>
      </c>
      <c r="E70" s="44">
        <v>0.84447663140470219</v>
      </c>
      <c r="F70" s="44">
        <v>1.0363137883764841</v>
      </c>
      <c r="G70" s="41">
        <v>0.97583793605958657</v>
      </c>
      <c r="H70" s="11">
        <v>0.91895865123198972</v>
      </c>
      <c r="I70" s="17">
        <v>1.0351381637690003</v>
      </c>
      <c r="J70" s="11">
        <v>0.93945253471217749</v>
      </c>
      <c r="K70" s="17">
        <v>1.0132715498304736</v>
      </c>
      <c r="L70" s="42">
        <v>1.0363137883764841</v>
      </c>
      <c r="M70" s="28">
        <v>-561.79999999999973</v>
      </c>
      <c r="N70" s="109"/>
      <c r="O70" s="100" t="str">
        <f t="shared" si="2"/>
        <v>mean to +1SD</v>
      </c>
      <c r="P70" s="119"/>
      <c r="Q70"/>
      <c r="R70"/>
      <c r="T70" s="53" t="s">
        <v>0</v>
      </c>
      <c r="U70" s="53">
        <v>68</v>
      </c>
      <c r="V70" s="53">
        <v>166.1099999999999</v>
      </c>
      <c r="W70" s="124">
        <v>0.83577712609970678</v>
      </c>
      <c r="X70" s="53">
        <v>0.59565982404692086</v>
      </c>
      <c r="Y70" s="53">
        <v>56</v>
      </c>
    </row>
    <row r="71" spans="1:25" s="53" customFormat="1" x14ac:dyDescent="0.15">
      <c r="A71" s="163"/>
      <c r="B71" s="24" t="s">
        <v>68</v>
      </c>
      <c r="C71" s="43">
        <v>873.06</v>
      </c>
      <c r="D71" s="43">
        <v>1046.3699999999999</v>
      </c>
      <c r="E71" s="44">
        <v>0.90885633189024928</v>
      </c>
      <c r="F71" s="44">
        <v>0.83437025144069499</v>
      </c>
      <c r="G71" s="41">
        <v>1.0554945988965987</v>
      </c>
      <c r="H71" s="11">
        <v>1.0005621787006613</v>
      </c>
      <c r="I71" s="17">
        <v>1.1125055501372436</v>
      </c>
      <c r="J71" s="11">
        <v>1.0203870768029895</v>
      </c>
      <c r="K71" s="17">
        <v>1.0915018744856289</v>
      </c>
      <c r="L71" s="42">
        <v>0.83437025144069499</v>
      </c>
      <c r="M71" s="28">
        <v>203.43000000000075</v>
      </c>
      <c r="N71" s="105"/>
      <c r="O71" s="96" t="str">
        <f t="shared" si="2"/>
        <v>mean to +1SD</v>
      </c>
      <c r="P71" s="158"/>
      <c r="T71" s="53" t="s">
        <v>16</v>
      </c>
      <c r="U71" s="53">
        <v>69</v>
      </c>
      <c r="V71" s="53">
        <v>157.90999999999985</v>
      </c>
      <c r="W71" s="124">
        <v>0.83397602645717051</v>
      </c>
      <c r="X71" s="53">
        <v>0.70940249147069978</v>
      </c>
      <c r="Y71" s="53">
        <v>80</v>
      </c>
    </row>
    <row r="72" spans="1:25" s="53" customFormat="1" x14ac:dyDescent="0.15">
      <c r="A72" s="163"/>
      <c r="B72" s="75" t="s">
        <v>77</v>
      </c>
      <c r="C72" s="79">
        <v>333.86</v>
      </c>
      <c r="D72" s="79">
        <v>607.87</v>
      </c>
      <c r="E72" s="80">
        <v>0.8686067744748055</v>
      </c>
      <c r="F72" s="80">
        <v>0.54922927599651239</v>
      </c>
      <c r="G72" s="76">
        <v>1.0096898113640274</v>
      </c>
      <c r="H72" s="11">
        <v>0.93697030797339287</v>
      </c>
      <c r="I72" s="77">
        <v>1.0862710101465345</v>
      </c>
      <c r="J72" s="11">
        <v>0.96307602972280171</v>
      </c>
      <c r="K72" s="17">
        <v>1.057976450897538</v>
      </c>
      <c r="L72" s="78">
        <v>0.54922927599651239</v>
      </c>
      <c r="M72" s="81">
        <v>253.95000000000027</v>
      </c>
      <c r="N72" s="105"/>
      <c r="O72" s="96" t="str">
        <f t="shared" si="2"/>
        <v>&lt; -1SD</v>
      </c>
      <c r="P72" s="158"/>
      <c r="T72" t="s">
        <v>60</v>
      </c>
      <c r="U72" s="53">
        <v>70</v>
      </c>
      <c r="V72">
        <v>154.20000000000005</v>
      </c>
      <c r="W72" s="126">
        <v>0.85039323253497467</v>
      </c>
      <c r="X72">
        <v>0.60172754709126863</v>
      </c>
      <c r="Y72">
        <v>99</v>
      </c>
    </row>
    <row r="73" spans="1:25" s="53" customFormat="1" x14ac:dyDescent="0.15">
      <c r="A73" s="163"/>
      <c r="B73" s="24" t="s">
        <v>10</v>
      </c>
      <c r="C73" s="43">
        <v>457.99</v>
      </c>
      <c r="D73" s="43">
        <v>498</v>
      </c>
      <c r="E73" s="44">
        <v>0.90963855421686746</v>
      </c>
      <c r="F73" s="44">
        <v>0.91965863453815266</v>
      </c>
      <c r="G73" s="41">
        <v>0.92440271745489844</v>
      </c>
      <c r="H73" s="11">
        <v>0.84841236057827585</v>
      </c>
      <c r="I73" s="17">
        <v>1.0050325772873558</v>
      </c>
      <c r="J73" s="11">
        <v>0.87561748202104994</v>
      </c>
      <c r="K73" s="17">
        <v>0.97519849891447996</v>
      </c>
      <c r="L73" s="42">
        <v>0.91965863453815266</v>
      </c>
      <c r="M73" s="28">
        <v>-713.34</v>
      </c>
      <c r="N73" s="147"/>
      <c r="O73" s="100" t="str">
        <f t="shared" si="2"/>
        <v>mean to +1SD</v>
      </c>
      <c r="P73" s="119"/>
      <c r="Q73"/>
      <c r="R73"/>
      <c r="T73" s="53" t="s">
        <v>75</v>
      </c>
      <c r="U73" s="53">
        <v>71</v>
      </c>
      <c r="V73" s="53">
        <v>152.03999999999996</v>
      </c>
      <c r="W73" s="124">
        <v>0.9613398674402448</v>
      </c>
      <c r="X73" s="53">
        <v>0.64612553746784573</v>
      </c>
      <c r="Y73" s="53">
        <v>50</v>
      </c>
    </row>
    <row r="74" spans="1:25" s="53" customFormat="1" x14ac:dyDescent="0.15">
      <c r="A74" s="163"/>
      <c r="B74" s="75" t="s">
        <v>79</v>
      </c>
      <c r="C74" s="79">
        <v>489.1</v>
      </c>
      <c r="D74" s="79">
        <v>759.57</v>
      </c>
      <c r="E74" s="80">
        <v>0.88866068960069511</v>
      </c>
      <c r="F74" s="80">
        <v>0.64391695301288887</v>
      </c>
      <c r="G74" s="76">
        <v>0.93879722089701201</v>
      </c>
      <c r="H74" s="11">
        <v>0.87024447837921703</v>
      </c>
      <c r="I74" s="77">
        <v>1.0110435686622157</v>
      </c>
      <c r="J74" s="11">
        <v>0.89484776590950543</v>
      </c>
      <c r="K74" s="17">
        <v>0.98434677666117543</v>
      </c>
      <c r="L74" s="78">
        <v>0.64391695301288887</v>
      </c>
      <c r="M74" s="81">
        <v>290.62999999999988</v>
      </c>
      <c r="N74" s="109"/>
      <c r="O74" s="100" t="str">
        <f t="shared" si="2"/>
        <v>-1SD to mean</v>
      </c>
      <c r="P74" s="119"/>
      <c r="Q74"/>
      <c r="R74"/>
      <c r="T74" t="s">
        <v>65</v>
      </c>
      <c r="U74" s="53">
        <v>72</v>
      </c>
      <c r="V74">
        <v>141.99</v>
      </c>
      <c r="W74" s="126">
        <v>0.74442988204456095</v>
      </c>
      <c r="X74">
        <v>0.73272608125819139</v>
      </c>
      <c r="Y74">
        <v>83</v>
      </c>
    </row>
    <row r="75" spans="1:25" s="53" customFormat="1" x14ac:dyDescent="0.15">
      <c r="A75" s="163"/>
      <c r="B75" s="75" t="s">
        <v>19</v>
      </c>
      <c r="C75" s="79">
        <v>259.06</v>
      </c>
      <c r="D75" s="79">
        <v>325.13</v>
      </c>
      <c r="E75" s="80">
        <v>0.84581551994586779</v>
      </c>
      <c r="F75" s="80">
        <v>0.79678897671700555</v>
      </c>
      <c r="G75" s="76">
        <v>1.0241943682016874</v>
      </c>
      <c r="H75" s="11">
        <v>0.93557998101559714</v>
      </c>
      <c r="I75" s="77">
        <v>1.1185207185500281</v>
      </c>
      <c r="J75" s="11">
        <v>0.96726736731076612</v>
      </c>
      <c r="K75" s="17">
        <v>1.0835970617771973</v>
      </c>
      <c r="L75" s="78">
        <v>0.79678897671700555</v>
      </c>
      <c r="M75" s="81">
        <v>-337.78999999999996</v>
      </c>
      <c r="N75" s="105"/>
      <c r="O75" s="96" t="str">
        <f t="shared" si="2"/>
        <v>-1SD to mean</v>
      </c>
      <c r="P75" s="158"/>
      <c r="T75" s="53" t="s">
        <v>64</v>
      </c>
      <c r="U75" s="53">
        <v>73</v>
      </c>
      <c r="V75" s="53">
        <v>122.26999999999975</v>
      </c>
      <c r="W75" s="124">
        <v>0.88544857158768164</v>
      </c>
      <c r="X75" s="53">
        <v>0.81982513782925881</v>
      </c>
      <c r="Y75" s="53">
        <v>27</v>
      </c>
    </row>
    <row r="76" spans="1:25" s="53" customFormat="1" x14ac:dyDescent="0.15">
      <c r="A76" s="176" t="s">
        <v>185</v>
      </c>
      <c r="B76" s="75" t="s">
        <v>96</v>
      </c>
      <c r="C76" s="79">
        <v>622.92999999999995</v>
      </c>
      <c r="D76" s="79">
        <v>1014.03</v>
      </c>
      <c r="E76" s="80">
        <v>0.7770973245367494</v>
      </c>
      <c r="F76" s="80">
        <v>0.61431121367217933</v>
      </c>
      <c r="G76" s="76">
        <v>1.0361789242743953</v>
      </c>
      <c r="H76" s="11">
        <v>0.97838114632420869</v>
      </c>
      <c r="I76" s="77">
        <v>1.0963267550343792</v>
      </c>
      <c r="J76" s="11">
        <v>0.99921971839886303</v>
      </c>
      <c r="K76" s="17">
        <v>1.0741555567309149</v>
      </c>
      <c r="L76" s="78">
        <v>0.61431121367217933</v>
      </c>
      <c r="M76" s="81">
        <v>821.19999999999982</v>
      </c>
      <c r="N76" s="105"/>
      <c r="O76" s="96" t="str">
        <f t="shared" si="2"/>
        <v>&lt; -1SD</v>
      </c>
      <c r="P76" s="158"/>
      <c r="T76" s="53" t="s">
        <v>42</v>
      </c>
      <c r="U76" s="53">
        <v>74</v>
      </c>
      <c r="V76" s="53">
        <v>117.63999999999965</v>
      </c>
      <c r="W76" s="124">
        <v>0.77498840829303839</v>
      </c>
      <c r="X76" s="53">
        <v>0.73246340332516391</v>
      </c>
      <c r="Y76" s="53">
        <v>78</v>
      </c>
    </row>
    <row r="77" spans="1:25" s="53" customFormat="1" x14ac:dyDescent="0.15">
      <c r="A77" s="176"/>
      <c r="B77" s="24" t="s">
        <v>120</v>
      </c>
      <c r="C77" s="43">
        <v>1554.28</v>
      </c>
      <c r="D77" s="43">
        <v>1634</v>
      </c>
      <c r="E77" s="44">
        <v>0.85312117503059981</v>
      </c>
      <c r="F77" s="44">
        <v>0.95121175030599758</v>
      </c>
      <c r="G77" s="41">
        <v>1.0444384364728148</v>
      </c>
      <c r="H77" s="11">
        <v>0.99648121432658621</v>
      </c>
      <c r="I77" s="17">
        <v>1.093989795327633</v>
      </c>
      <c r="J77" s="11">
        <v>1.0138164602131685</v>
      </c>
      <c r="K77" s="17">
        <v>1.0757503300086475</v>
      </c>
      <c r="L77" s="42">
        <v>0.95121175030599758</v>
      </c>
      <c r="M77" s="28">
        <v>-650.35000000000036</v>
      </c>
      <c r="N77" s="105"/>
      <c r="O77" s="96" t="str">
        <f t="shared" si="2"/>
        <v>mean to +1SD</v>
      </c>
      <c r="P77" s="158"/>
      <c r="T77" s="53" t="s">
        <v>57</v>
      </c>
      <c r="U77" s="53">
        <v>75</v>
      </c>
      <c r="V77" s="53">
        <v>70.840000000000032</v>
      </c>
      <c r="W77" s="124">
        <v>0.85256181073127801</v>
      </c>
      <c r="X77" s="53">
        <v>0.63922884409119662</v>
      </c>
      <c r="Y77" s="53">
        <v>20</v>
      </c>
    </row>
    <row r="78" spans="1:25" s="53" customFormat="1" x14ac:dyDescent="0.15">
      <c r="A78" s="176"/>
      <c r="B78" s="24" t="s">
        <v>98</v>
      </c>
      <c r="C78" s="43">
        <v>1577.27</v>
      </c>
      <c r="D78" s="43">
        <v>1303.3399999999999</v>
      </c>
      <c r="E78" s="44">
        <v>0.90536621296054753</v>
      </c>
      <c r="F78" s="44">
        <v>1.2101753955222736</v>
      </c>
      <c r="G78" s="41">
        <v>0.99170055003206681</v>
      </c>
      <c r="H78" s="11">
        <v>0.93790396077020022</v>
      </c>
      <c r="I78" s="17">
        <v>1.0476221094847351</v>
      </c>
      <c r="J78" s="11">
        <v>0.95730774166900401</v>
      </c>
      <c r="K78" s="17">
        <v>1.0270132873876803</v>
      </c>
      <c r="L78" s="42">
        <v>1.2101753955222736</v>
      </c>
      <c r="M78" s="28">
        <v>-296.91000000000031</v>
      </c>
      <c r="N78" s="108"/>
      <c r="O78" s="96" t="str">
        <f t="shared" si="2"/>
        <v>above +1SD</v>
      </c>
      <c r="P78" s="158"/>
      <c r="T78" t="s">
        <v>4</v>
      </c>
      <c r="U78" s="53">
        <v>76</v>
      </c>
      <c r="V78">
        <v>58.200000000000045</v>
      </c>
      <c r="W78" s="126">
        <v>0.87679083094555876</v>
      </c>
      <c r="X78">
        <v>0.65171919770773634</v>
      </c>
      <c r="Y78">
        <v>87</v>
      </c>
    </row>
    <row r="79" spans="1:25" s="53" customFormat="1" x14ac:dyDescent="0.15">
      <c r="A79" s="176"/>
      <c r="B79" s="75" t="s">
        <v>40</v>
      </c>
      <c r="C79" s="79">
        <v>430.11</v>
      </c>
      <c r="D79" s="79">
        <v>625.57000000000005</v>
      </c>
      <c r="E79" s="80">
        <v>0.84243170228751374</v>
      </c>
      <c r="F79" s="80">
        <v>0.68754895535271832</v>
      </c>
      <c r="G79" s="76">
        <v>1.0706075166268592</v>
      </c>
      <c r="H79" s="11">
        <v>0.99657932867773458</v>
      </c>
      <c r="I79" s="77">
        <v>1.1484022463705514</v>
      </c>
      <c r="J79" s="11">
        <v>1.0231753112196142</v>
      </c>
      <c r="K79" s="17">
        <v>1.1196711894098217</v>
      </c>
      <c r="L79" s="78">
        <v>0.68754895535271832</v>
      </c>
      <c r="M79" s="81">
        <v>240.31999999999994</v>
      </c>
      <c r="N79" s="105"/>
      <c r="O79" s="96" t="str">
        <f t="shared" si="2"/>
        <v>-1SD to mean</v>
      </c>
      <c r="P79" s="158"/>
      <c r="T79" s="53" t="s">
        <v>28</v>
      </c>
      <c r="U79" s="53">
        <v>77</v>
      </c>
      <c r="V79" s="53">
        <v>45.720000000000027</v>
      </c>
      <c r="W79" s="124">
        <v>0.96980243193345073</v>
      </c>
      <c r="X79" s="53">
        <v>0.78738620206693122</v>
      </c>
      <c r="Y79" s="53">
        <v>52</v>
      </c>
    </row>
    <row r="80" spans="1:25" s="53" customFormat="1" x14ac:dyDescent="0.15">
      <c r="A80" s="176"/>
      <c r="B80" s="24" t="s">
        <v>61</v>
      </c>
      <c r="C80" s="43">
        <v>852.3</v>
      </c>
      <c r="D80" s="43">
        <v>899.55</v>
      </c>
      <c r="E80" s="44">
        <v>0.86932355066422107</v>
      </c>
      <c r="F80" s="44">
        <v>0.94747373686843417</v>
      </c>
      <c r="G80" s="41">
        <v>0.99245511949621057</v>
      </c>
      <c r="H80" s="11">
        <v>0.93004131239023669</v>
      </c>
      <c r="I80" s="17">
        <v>1.057744402387524</v>
      </c>
      <c r="J80" s="11">
        <v>0.95250198027160815</v>
      </c>
      <c r="K80" s="17">
        <v>1.0336534805472442</v>
      </c>
      <c r="L80" s="42">
        <v>0.94747373686843417</v>
      </c>
      <c r="M80" s="28">
        <v>-441.92999999999984</v>
      </c>
      <c r="N80" s="105"/>
      <c r="O80" s="96" t="str">
        <f t="shared" si="2"/>
        <v>mean to +1SD</v>
      </c>
      <c r="P80" s="158"/>
      <c r="T80" t="s">
        <v>90</v>
      </c>
      <c r="U80" s="53">
        <v>78</v>
      </c>
      <c r="V80">
        <v>30.720000000000027</v>
      </c>
      <c r="W80" s="126">
        <v>0.96165356530066637</v>
      </c>
      <c r="X80">
        <v>0.68869957304177798</v>
      </c>
      <c r="Y80">
        <v>91</v>
      </c>
    </row>
    <row r="81" spans="1:25" s="53" customFormat="1" x14ac:dyDescent="0.15">
      <c r="A81" s="176"/>
      <c r="B81" s="24" t="s">
        <v>27</v>
      </c>
      <c r="C81" s="43">
        <v>423.8</v>
      </c>
      <c r="D81" s="43">
        <v>565.35</v>
      </c>
      <c r="E81" s="44">
        <v>0.91978420447510389</v>
      </c>
      <c r="F81" s="44">
        <v>0.74962412664720968</v>
      </c>
      <c r="G81" s="41">
        <v>0.87591988662557418</v>
      </c>
      <c r="H81" s="11">
        <v>0.80854282557423185</v>
      </c>
      <c r="I81" s="17">
        <v>0.94713169836796074</v>
      </c>
      <c r="J81" s="11">
        <v>0.83269881663782752</v>
      </c>
      <c r="K81" s="17">
        <v>0.92080243909641024</v>
      </c>
      <c r="L81" s="42">
        <v>0.74962412664720968</v>
      </c>
      <c r="M81" s="28">
        <v>-510.3599999999999</v>
      </c>
      <c r="N81" s="108"/>
      <c r="O81" s="96" t="str">
        <f t="shared" si="2"/>
        <v>-1SD to mean</v>
      </c>
      <c r="P81" s="119"/>
      <c r="Q81"/>
      <c r="R81"/>
      <c r="T81" t="s">
        <v>39</v>
      </c>
      <c r="U81" s="53">
        <v>79</v>
      </c>
      <c r="V81">
        <v>-2.2699999999999818</v>
      </c>
      <c r="W81" s="126">
        <v>0.87176926917316333</v>
      </c>
      <c r="X81">
        <v>0.64891124851184767</v>
      </c>
      <c r="Y81">
        <v>90</v>
      </c>
    </row>
    <row r="82" spans="1:25" s="53" customFormat="1" x14ac:dyDescent="0.15">
      <c r="A82" s="176"/>
      <c r="B82" s="24" t="s">
        <v>47</v>
      </c>
      <c r="C82" s="43">
        <v>859.98</v>
      </c>
      <c r="D82" s="43">
        <v>1030.6300000000001</v>
      </c>
      <c r="E82" s="44">
        <v>0.90139041168993717</v>
      </c>
      <c r="F82" s="44">
        <v>0.83442166441885057</v>
      </c>
      <c r="G82" s="41">
        <v>1.0978733200955424</v>
      </c>
      <c r="H82" s="11">
        <v>1.037488540275759</v>
      </c>
      <c r="I82" s="17">
        <v>1.1606777698274937</v>
      </c>
      <c r="J82" s="11">
        <v>1.0592642879564755</v>
      </c>
      <c r="K82" s="17">
        <v>1.1375298893026322</v>
      </c>
      <c r="L82" s="42">
        <v>0.83442166441885057</v>
      </c>
      <c r="M82" s="28">
        <v>710.24999999999955</v>
      </c>
      <c r="N82" s="105"/>
      <c r="O82" s="96" t="str">
        <f t="shared" si="2"/>
        <v>mean to +1SD</v>
      </c>
      <c r="P82" s="158"/>
      <c r="T82" t="s">
        <v>51</v>
      </c>
      <c r="U82" s="53">
        <v>80</v>
      </c>
      <c r="V82">
        <v>-20.720000000000027</v>
      </c>
      <c r="W82" s="126">
        <v>0.93263001664694445</v>
      </c>
      <c r="X82">
        <v>0.83710062375900041</v>
      </c>
      <c r="Y82">
        <v>114</v>
      </c>
    </row>
    <row r="83" spans="1:25" s="53" customFormat="1" x14ac:dyDescent="0.15">
      <c r="A83" s="176"/>
      <c r="B83" s="24" t="s">
        <v>87</v>
      </c>
      <c r="C83" s="43">
        <v>385.53</v>
      </c>
      <c r="D83" s="43">
        <v>458.14</v>
      </c>
      <c r="E83" s="44">
        <v>0.92766403282839305</v>
      </c>
      <c r="F83" s="44">
        <v>0.84151132841489495</v>
      </c>
      <c r="G83" s="41">
        <v>1.0029737408066273</v>
      </c>
      <c r="H83" s="11">
        <v>0.92512911705446166</v>
      </c>
      <c r="I83" s="17">
        <v>1.0852909574511247</v>
      </c>
      <c r="J83" s="11">
        <v>0.95303272255131699</v>
      </c>
      <c r="K83" s="17">
        <v>1.0548526484509071</v>
      </c>
      <c r="L83" s="42">
        <v>0.84151132841489495</v>
      </c>
      <c r="M83" s="28">
        <v>198.47000000000003</v>
      </c>
      <c r="N83" s="105"/>
      <c r="O83" s="96" t="str">
        <f t="shared" si="2"/>
        <v>mean to +1SD</v>
      </c>
      <c r="P83" s="158"/>
      <c r="T83" s="53" t="s">
        <v>86</v>
      </c>
      <c r="U83" s="53">
        <v>81</v>
      </c>
      <c r="V83" s="53">
        <v>-22.529999999999859</v>
      </c>
      <c r="W83" s="124">
        <v>0.75780671573537728</v>
      </c>
      <c r="X83" s="53">
        <v>0.77984408344584288</v>
      </c>
      <c r="Y83" s="53">
        <v>23</v>
      </c>
    </row>
    <row r="84" spans="1:25" x14ac:dyDescent="0.15">
      <c r="A84" s="176"/>
      <c r="B84" s="75" t="s">
        <v>25</v>
      </c>
      <c r="C84" s="79">
        <v>308.26</v>
      </c>
      <c r="D84" s="79">
        <v>445.74</v>
      </c>
      <c r="E84" s="80">
        <v>0.88616682370888855</v>
      </c>
      <c r="F84" s="80">
        <v>0.69156907614304297</v>
      </c>
      <c r="G84" s="76">
        <v>0.9674603857548526</v>
      </c>
      <c r="H84" s="11">
        <v>0.89385428667305544</v>
      </c>
      <c r="I84" s="77">
        <v>1.0452075499338689</v>
      </c>
      <c r="J84" s="11">
        <v>0.92024948130725626</v>
      </c>
      <c r="K84" s="17">
        <v>1.0164654345261863</v>
      </c>
      <c r="L84" s="78">
        <v>0.69156907614304297</v>
      </c>
      <c r="M84" s="81">
        <v>-201.36000000000013</v>
      </c>
      <c r="N84" s="110"/>
      <c r="O84" s="100" t="str">
        <f t="shared" si="2"/>
        <v>-1SD to mean</v>
      </c>
      <c r="P84" s="119"/>
      <c r="T84" t="s">
        <v>55</v>
      </c>
      <c r="U84" s="53">
        <v>82</v>
      </c>
      <c r="V84">
        <v>-50.949999999999818</v>
      </c>
      <c r="W84" s="126">
        <v>0.85512089640259492</v>
      </c>
      <c r="X84">
        <v>0.58997444466286619</v>
      </c>
      <c r="Y84">
        <v>95</v>
      </c>
    </row>
    <row r="85" spans="1:25" x14ac:dyDescent="0.15">
      <c r="A85" s="176"/>
      <c r="B85" s="75" t="s">
        <v>38</v>
      </c>
      <c r="C85" s="79">
        <v>349.3</v>
      </c>
      <c r="D85" s="79">
        <v>439.61</v>
      </c>
      <c r="E85" s="80">
        <v>0.92354587020313461</v>
      </c>
      <c r="F85" s="80">
        <v>0.79456791246786929</v>
      </c>
      <c r="G85" s="76">
        <v>1.0282450015867979</v>
      </c>
      <c r="H85" s="11">
        <v>0.94703669167236548</v>
      </c>
      <c r="I85" s="77">
        <v>1.114205771624964</v>
      </c>
      <c r="J85" s="11">
        <v>0.97613530031041007</v>
      </c>
      <c r="K85" s="17">
        <v>1.0824139560413342</v>
      </c>
      <c r="L85" s="78">
        <v>0.79456791246786929</v>
      </c>
      <c r="M85" s="81">
        <v>453.52</v>
      </c>
      <c r="N85" s="105"/>
      <c r="O85" s="96" t="str">
        <f t="shared" si="2"/>
        <v>-1SD to mean</v>
      </c>
      <c r="P85" s="158"/>
      <c r="Q85" s="53"/>
      <c r="R85" s="53"/>
      <c r="T85" s="53" t="s">
        <v>50</v>
      </c>
      <c r="U85" s="53">
        <v>83</v>
      </c>
      <c r="V85" s="53">
        <v>-80.959999999999923</v>
      </c>
      <c r="W85" s="124">
        <v>0.90936863543788182</v>
      </c>
      <c r="X85" s="53">
        <v>0.75872708757637475</v>
      </c>
      <c r="Y85" s="53">
        <v>79</v>
      </c>
    </row>
    <row r="86" spans="1:25" x14ac:dyDescent="0.15">
      <c r="A86" s="176"/>
      <c r="B86" s="24" t="s">
        <v>48</v>
      </c>
      <c r="C86" s="43">
        <v>643.72</v>
      </c>
      <c r="D86" s="43">
        <v>689.07</v>
      </c>
      <c r="E86" s="44">
        <v>0.83155557490530707</v>
      </c>
      <c r="F86" s="44">
        <v>0.93418665737878592</v>
      </c>
      <c r="G86" s="41">
        <v>1.0013716191381212</v>
      </c>
      <c r="H86" s="11">
        <v>0.91133275055070584</v>
      </c>
      <c r="I86" s="17">
        <v>1.0974567091356322</v>
      </c>
      <c r="J86" s="11">
        <v>0.94349965070120578</v>
      </c>
      <c r="K86" s="17">
        <v>1.0618644824225687</v>
      </c>
      <c r="L86" s="42">
        <v>0.93418665737878592</v>
      </c>
      <c r="M86" s="28">
        <v>368.79999999999995</v>
      </c>
      <c r="N86" s="105"/>
      <c r="O86" s="96" t="str">
        <f t="shared" si="2"/>
        <v>mean to +1SD</v>
      </c>
      <c r="P86" s="158"/>
      <c r="Q86" s="53"/>
      <c r="R86" s="53"/>
      <c r="T86" s="53" t="s">
        <v>41</v>
      </c>
      <c r="U86" s="53">
        <v>84</v>
      </c>
      <c r="V86" s="53">
        <v>-97.259999999999991</v>
      </c>
      <c r="W86" s="124">
        <v>0.8115994893306584</v>
      </c>
      <c r="X86" s="53">
        <v>0.62153474375341966</v>
      </c>
      <c r="Y86" s="53">
        <v>21</v>
      </c>
    </row>
    <row r="87" spans="1:25" x14ac:dyDescent="0.15">
      <c r="A87" s="176"/>
      <c r="B87" s="75" t="s">
        <v>32</v>
      </c>
      <c r="C87" s="79">
        <v>437.33</v>
      </c>
      <c r="D87" s="79">
        <v>587.63</v>
      </c>
      <c r="E87" s="80">
        <v>0.93085785273045962</v>
      </c>
      <c r="F87" s="80">
        <v>0.74422680938685903</v>
      </c>
      <c r="G87" s="76">
        <v>0.95372374767384449</v>
      </c>
      <c r="H87" s="11">
        <v>0.88932274314199578</v>
      </c>
      <c r="I87" s="77">
        <v>1.0213210234595504</v>
      </c>
      <c r="J87" s="11">
        <v>0.91246998713864635</v>
      </c>
      <c r="K87" s="17">
        <v>0.99636188296144779</v>
      </c>
      <c r="L87" s="78">
        <v>0.74422680938685903</v>
      </c>
      <c r="M87" s="81">
        <v>221.32000000000016</v>
      </c>
      <c r="N87" s="109"/>
      <c r="O87" s="100" t="str">
        <f t="shared" si="2"/>
        <v>-1SD to mean</v>
      </c>
      <c r="P87" s="119"/>
      <c r="T87" t="s">
        <v>105</v>
      </c>
      <c r="U87" s="53">
        <v>85</v>
      </c>
      <c r="V87">
        <v>-121.11999999999989</v>
      </c>
      <c r="W87" s="126">
        <v>0.89433237271853983</v>
      </c>
      <c r="X87">
        <v>0.89985590778097979</v>
      </c>
      <c r="Y87">
        <v>82</v>
      </c>
    </row>
    <row r="88" spans="1:25" x14ac:dyDescent="0.15">
      <c r="A88" s="176"/>
      <c r="B88" s="75" t="s">
        <v>34</v>
      </c>
      <c r="C88" s="79">
        <v>578.44000000000005</v>
      </c>
      <c r="D88" s="79">
        <v>750.43</v>
      </c>
      <c r="E88" s="80">
        <v>0.83152325999760146</v>
      </c>
      <c r="F88" s="80">
        <v>0.77081140146316129</v>
      </c>
      <c r="G88" s="76">
        <v>1.0327458118359829</v>
      </c>
      <c r="H88" s="11">
        <v>0.96837969222032672</v>
      </c>
      <c r="I88" s="77">
        <v>1.1000496365469277</v>
      </c>
      <c r="J88" s="11">
        <v>0.99154638900662373</v>
      </c>
      <c r="K88" s="17">
        <v>1.0752173788971493</v>
      </c>
      <c r="L88" s="78">
        <v>0.77081140146316129</v>
      </c>
      <c r="M88" s="81">
        <v>528.76</v>
      </c>
      <c r="N88" s="105"/>
      <c r="O88" s="96" t="str">
        <f t="shared" si="2"/>
        <v>-1SD to mean</v>
      </c>
      <c r="P88" s="158"/>
      <c r="Q88" s="53"/>
      <c r="R88" s="53"/>
      <c r="T88" t="s">
        <v>23</v>
      </c>
      <c r="U88" s="53">
        <v>86</v>
      </c>
      <c r="V88">
        <v>-133.86000000000001</v>
      </c>
      <c r="W88" s="126">
        <v>0.80516234049356172</v>
      </c>
      <c r="X88">
        <v>0.84245559980234286</v>
      </c>
      <c r="Y88">
        <v>116</v>
      </c>
    </row>
    <row r="89" spans="1:25" x14ac:dyDescent="0.15">
      <c r="A89" s="176"/>
      <c r="B89" s="75" t="s">
        <v>45</v>
      </c>
      <c r="C89" s="79">
        <v>649.17999999999995</v>
      </c>
      <c r="D89" s="79">
        <v>811.28</v>
      </c>
      <c r="E89" s="80">
        <v>0.86653190020708015</v>
      </c>
      <c r="F89" s="80">
        <v>0.80019228872892212</v>
      </c>
      <c r="G89" s="76">
        <v>1.0162982390408393</v>
      </c>
      <c r="H89" s="11">
        <v>0.94671557626622815</v>
      </c>
      <c r="I89" s="77">
        <v>1.0893847957272027</v>
      </c>
      <c r="J89" s="11">
        <v>0.97171895555064591</v>
      </c>
      <c r="K89" s="17">
        <v>1.062395187229183</v>
      </c>
      <c r="L89" s="78">
        <v>0.80019228872892212</v>
      </c>
      <c r="M89" s="81">
        <v>-745.23999999999978</v>
      </c>
      <c r="N89" s="105"/>
      <c r="O89" s="96" t="str">
        <f t="shared" si="2"/>
        <v>-1SD to mean</v>
      </c>
      <c r="P89" s="158"/>
      <c r="Q89" s="53"/>
      <c r="R89" s="53"/>
      <c r="T89" s="53" t="s">
        <v>124</v>
      </c>
      <c r="U89" s="53">
        <v>87</v>
      </c>
      <c r="V89" s="53">
        <v>-155.76999999999998</v>
      </c>
      <c r="W89" s="124">
        <v>0.82707656704053856</v>
      </c>
      <c r="X89" s="53">
        <v>0.95438587263809815</v>
      </c>
      <c r="Y89" s="53">
        <v>51</v>
      </c>
    </row>
    <row r="90" spans="1:25" x14ac:dyDescent="0.15">
      <c r="A90" s="176"/>
      <c r="B90" s="24" t="s">
        <v>83</v>
      </c>
      <c r="C90" s="43">
        <v>837.61</v>
      </c>
      <c r="D90" s="43">
        <v>770</v>
      </c>
      <c r="E90" s="44">
        <v>0.93246753246753245</v>
      </c>
      <c r="F90" s="44">
        <v>1.0878051948051948</v>
      </c>
      <c r="G90" s="41">
        <v>0.99876521983775934</v>
      </c>
      <c r="H90" s="11">
        <v>0.9297575406776597</v>
      </c>
      <c r="I90" s="17">
        <v>1.0712811768777355</v>
      </c>
      <c r="J90" s="11">
        <v>0.95455016418788707</v>
      </c>
      <c r="K90" s="17">
        <v>1.0444998736226627</v>
      </c>
      <c r="L90" s="42">
        <v>1.0878051948051948</v>
      </c>
      <c r="M90" s="28">
        <v>431.5300000000002</v>
      </c>
      <c r="N90" s="105"/>
      <c r="O90" s="96" t="str">
        <f t="shared" si="2"/>
        <v>above +1SD</v>
      </c>
      <c r="P90" s="158"/>
      <c r="Q90" s="53"/>
      <c r="R90" s="53"/>
      <c r="T90" t="s">
        <v>25</v>
      </c>
      <c r="U90" s="53">
        <v>88</v>
      </c>
      <c r="V90">
        <v>-201.36000000000013</v>
      </c>
      <c r="W90" s="126">
        <v>0.88616682370888855</v>
      </c>
      <c r="X90">
        <v>0.69156907614304297</v>
      </c>
      <c r="Y90">
        <v>93</v>
      </c>
    </row>
    <row r="91" spans="1:25" x14ac:dyDescent="0.15">
      <c r="A91" s="176"/>
      <c r="B91" s="75" t="s">
        <v>26</v>
      </c>
      <c r="C91" s="79">
        <v>522.20000000000005</v>
      </c>
      <c r="D91" s="79">
        <v>648</v>
      </c>
      <c r="E91" s="80">
        <v>0.91666666666666663</v>
      </c>
      <c r="F91" s="80">
        <v>0.80586419753086425</v>
      </c>
      <c r="G91" s="76">
        <v>0.98105765943425671</v>
      </c>
      <c r="H91" s="11">
        <v>0.91433769236315654</v>
      </c>
      <c r="I91" s="77">
        <v>1.0511137815646177</v>
      </c>
      <c r="J91" s="11">
        <v>0.93831534243902404</v>
      </c>
      <c r="K91" s="17">
        <v>1.025244963219571</v>
      </c>
      <c r="L91" s="78">
        <v>0.80586419753086425</v>
      </c>
      <c r="M91" s="81">
        <v>-255.10000000000014</v>
      </c>
      <c r="N91" s="109"/>
      <c r="O91" s="100" t="str">
        <f t="shared" si="2"/>
        <v>-1SD to mean</v>
      </c>
      <c r="P91" s="119"/>
      <c r="T91" s="53" t="s">
        <v>13</v>
      </c>
      <c r="U91" s="53">
        <v>89</v>
      </c>
      <c r="V91" s="53">
        <v>-201.38000000000011</v>
      </c>
      <c r="W91" s="124">
        <v>0.80300161301634054</v>
      </c>
      <c r="X91" s="53">
        <v>0.78811627743881052</v>
      </c>
      <c r="Y91" s="53">
        <v>64</v>
      </c>
    </row>
    <row r="92" spans="1:25" x14ac:dyDescent="0.15">
      <c r="A92" s="163"/>
      <c r="B92" s="75" t="s">
        <v>64</v>
      </c>
      <c r="C92" s="79">
        <v>736.08</v>
      </c>
      <c r="D92" s="79">
        <v>897.85</v>
      </c>
      <c r="E92" s="80">
        <v>0.88544857158768164</v>
      </c>
      <c r="F92" s="80">
        <v>0.81982513782925881</v>
      </c>
      <c r="G92" s="76">
        <v>1.0606</v>
      </c>
      <c r="H92" s="11">
        <v>0.99661223187748127</v>
      </c>
      <c r="I92" s="77">
        <v>1.1274137786487073</v>
      </c>
      <c r="J92" s="11">
        <v>1.0196554037818168</v>
      </c>
      <c r="K92" s="17">
        <v>1.1027698873142098</v>
      </c>
      <c r="L92" s="78">
        <v>0.81982513782925881</v>
      </c>
      <c r="M92" s="81">
        <v>122.26999999999975</v>
      </c>
      <c r="N92" s="147"/>
      <c r="O92" s="96" t="str">
        <f t="shared" si="2"/>
        <v>-1SD to mean</v>
      </c>
      <c r="P92" s="158"/>
      <c r="Q92" s="53"/>
      <c r="R92" s="53"/>
      <c r="T92" t="s">
        <v>114</v>
      </c>
      <c r="U92" s="53">
        <v>90</v>
      </c>
      <c r="V92">
        <v>-230.11000000000013</v>
      </c>
      <c r="W92" s="126">
        <v>0.81455692044932015</v>
      </c>
      <c r="X92">
        <v>0.69224200223346255</v>
      </c>
      <c r="Y92">
        <v>109</v>
      </c>
    </row>
    <row r="93" spans="1:25" ht="18" x14ac:dyDescent="0.2">
      <c r="A93" s="163"/>
      <c r="B93" s="75" t="s">
        <v>80</v>
      </c>
      <c r="C93" s="79">
        <v>318.23</v>
      </c>
      <c r="D93" s="79">
        <v>475.76</v>
      </c>
      <c r="E93" s="80">
        <v>0.85547334790650753</v>
      </c>
      <c r="F93" s="80">
        <v>0.6688876744577098</v>
      </c>
      <c r="G93" s="76">
        <v>1.0703055712327663</v>
      </c>
      <c r="H93" s="11">
        <v>0.97167885995519632</v>
      </c>
      <c r="I93" s="77">
        <v>1.1757305671577805</v>
      </c>
      <c r="J93" s="11">
        <v>1.0068922426869429</v>
      </c>
      <c r="K93" s="17">
        <v>1.1366660387568492</v>
      </c>
      <c r="L93" s="78">
        <v>0.6688876744577098</v>
      </c>
      <c r="M93" s="81">
        <v>268.00999999999988</v>
      </c>
      <c r="N93" s="146"/>
      <c r="O93" s="97" t="str">
        <f t="shared" si="2"/>
        <v>-1SD to mean</v>
      </c>
      <c r="P93" s="159"/>
      <c r="Q93" s="83"/>
      <c r="R93" s="83"/>
      <c r="T93" t="s">
        <v>73</v>
      </c>
      <c r="U93" s="53">
        <v>91</v>
      </c>
      <c r="V93">
        <v>-251.99</v>
      </c>
      <c r="W93" s="126">
        <v>0.9569297238911767</v>
      </c>
      <c r="X93">
        <v>0.80496860865456021</v>
      </c>
      <c r="Y93">
        <v>101</v>
      </c>
    </row>
    <row r="94" spans="1:25" x14ac:dyDescent="0.15">
      <c r="A94" s="163"/>
      <c r="B94" s="24" t="s">
        <v>124</v>
      </c>
      <c r="C94" s="43">
        <v>725.82</v>
      </c>
      <c r="D94" s="43">
        <v>760.51</v>
      </c>
      <c r="E94" s="44">
        <v>0.82707656704053856</v>
      </c>
      <c r="F94" s="44">
        <v>0.95438587263809815</v>
      </c>
      <c r="G94" s="41">
        <v>1.031252053585678</v>
      </c>
      <c r="H94" s="11">
        <v>0.96460114170564171</v>
      </c>
      <c r="I94" s="17">
        <v>1.1010626248107367</v>
      </c>
      <c r="J94" s="11">
        <v>0.98857551475911232</v>
      </c>
      <c r="K94" s="17">
        <v>1.0752969660315406</v>
      </c>
      <c r="L94" s="42">
        <v>0.95438587263809815</v>
      </c>
      <c r="M94" s="28">
        <v>-155.76999999999998</v>
      </c>
      <c r="N94" s="105"/>
      <c r="O94" s="96" t="str">
        <f t="shared" si="2"/>
        <v>mean to +1SD</v>
      </c>
      <c r="P94" s="158"/>
      <c r="Q94" s="53"/>
      <c r="R94" s="53"/>
      <c r="T94" t="s">
        <v>26</v>
      </c>
      <c r="U94" s="53">
        <v>92</v>
      </c>
      <c r="V94">
        <v>-255.10000000000014</v>
      </c>
      <c r="W94" s="126">
        <v>0.91666666666666663</v>
      </c>
      <c r="X94">
        <v>0.80586419753086425</v>
      </c>
      <c r="Y94">
        <v>85</v>
      </c>
    </row>
    <row r="95" spans="1:25" x14ac:dyDescent="0.15">
      <c r="A95" s="163"/>
      <c r="B95" s="75" t="s">
        <v>46</v>
      </c>
      <c r="C95" s="79">
        <v>1374.9</v>
      </c>
      <c r="D95" s="79">
        <v>1635.98</v>
      </c>
      <c r="E95" s="80">
        <v>0.86186872700155259</v>
      </c>
      <c r="F95" s="80">
        <v>0.84041369698896085</v>
      </c>
      <c r="G95" s="76">
        <v>0.95976483753604136</v>
      </c>
      <c r="H95" s="11">
        <v>0.91099463483313525</v>
      </c>
      <c r="I95" s="77">
        <v>1.0103352639977814</v>
      </c>
      <c r="J95" s="11">
        <v>0.92860127142114401</v>
      </c>
      <c r="K95" s="17">
        <v>0.99170764916752197</v>
      </c>
      <c r="L95" s="78">
        <v>0.84041369698896085</v>
      </c>
      <c r="M95" s="81">
        <v>-1583.6800000000003</v>
      </c>
      <c r="N95" s="105"/>
      <c r="O95" s="100" t="str">
        <f t="shared" si="2"/>
        <v>mean to +1SD</v>
      </c>
      <c r="P95" s="119"/>
      <c r="T95" t="s">
        <v>69</v>
      </c>
      <c r="U95" s="53">
        <v>93</v>
      </c>
      <c r="V95">
        <v>-260.87999999999988</v>
      </c>
      <c r="W95" s="126">
        <v>0.87765177124925053</v>
      </c>
      <c r="X95">
        <v>0.93608960212269265</v>
      </c>
      <c r="Y95">
        <v>94</v>
      </c>
    </row>
    <row r="96" spans="1:25" x14ac:dyDescent="0.15">
      <c r="A96" s="163"/>
      <c r="B96" s="75" t="s">
        <v>60</v>
      </c>
      <c r="C96" s="79">
        <v>404.74</v>
      </c>
      <c r="D96" s="79">
        <v>672.63</v>
      </c>
      <c r="E96" s="80">
        <v>0.85039323253497467</v>
      </c>
      <c r="F96" s="80">
        <v>0.60172754709126863</v>
      </c>
      <c r="G96" s="76">
        <v>0.95944488533463568</v>
      </c>
      <c r="H96" s="11">
        <v>0.89262306662219482</v>
      </c>
      <c r="I96" s="77">
        <v>1.0296924038102744</v>
      </c>
      <c r="J96" s="11">
        <v>0.91662682012173424</v>
      </c>
      <c r="K96" s="17">
        <v>1.0037468101114035</v>
      </c>
      <c r="L96" s="78">
        <v>0.60172754709126863</v>
      </c>
      <c r="M96" s="81">
        <v>154.20000000000005</v>
      </c>
      <c r="N96" s="109"/>
      <c r="O96" s="100" t="str">
        <f t="shared" si="2"/>
        <v>&lt; -1SD</v>
      </c>
      <c r="P96" s="119"/>
      <c r="T96" t="s">
        <v>24</v>
      </c>
      <c r="U96" s="53">
        <v>94</v>
      </c>
      <c r="V96">
        <v>-272.56000000000017</v>
      </c>
      <c r="W96" s="126">
        <v>0.80645161290322576</v>
      </c>
      <c r="X96">
        <v>0.61569892473118282</v>
      </c>
      <c r="Y96">
        <v>104</v>
      </c>
    </row>
    <row r="97" spans="1:25" x14ac:dyDescent="0.15">
      <c r="A97" s="163"/>
      <c r="B97" s="24" t="s">
        <v>101</v>
      </c>
      <c r="C97" s="43">
        <v>860.06</v>
      </c>
      <c r="D97" s="43">
        <v>974.26</v>
      </c>
      <c r="E97" s="44">
        <v>0.84166444275655372</v>
      </c>
      <c r="F97" s="44">
        <v>0.88278283004536773</v>
      </c>
      <c r="G97" s="41">
        <v>1.0808189145281619</v>
      </c>
      <c r="H97" s="11">
        <v>1.01814872917419</v>
      </c>
      <c r="I97" s="17">
        <v>1.1461420582679547</v>
      </c>
      <c r="J97" s="11">
        <v>1.0407309094873305</v>
      </c>
      <c r="K97" s="17">
        <v>1.1220555767596461</v>
      </c>
      <c r="L97" s="42">
        <v>0.88278283004536773</v>
      </c>
      <c r="M97" s="28">
        <v>343.28999999999996</v>
      </c>
      <c r="N97" s="105"/>
      <c r="O97" s="96" t="str">
        <f t="shared" si="2"/>
        <v>mean to +1SD</v>
      </c>
      <c r="P97" s="158"/>
      <c r="Q97" s="53"/>
      <c r="R97" s="53"/>
      <c r="T97" t="s">
        <v>88</v>
      </c>
      <c r="U97" s="53">
        <v>95</v>
      </c>
      <c r="V97">
        <v>-274.91999999999996</v>
      </c>
      <c r="W97" s="126">
        <v>0.78801439828777109</v>
      </c>
      <c r="X97">
        <v>1.0611684015954859</v>
      </c>
      <c r="Y97">
        <v>108</v>
      </c>
    </row>
    <row r="98" spans="1:25" x14ac:dyDescent="0.15">
      <c r="A98" s="163"/>
      <c r="B98" s="75" t="s">
        <v>53</v>
      </c>
      <c r="C98" s="79">
        <v>328.56</v>
      </c>
      <c r="D98" s="79">
        <v>477.66</v>
      </c>
      <c r="E98" s="80">
        <v>0.87928652179374445</v>
      </c>
      <c r="F98" s="80">
        <v>0.68785328476322072</v>
      </c>
      <c r="G98" s="76">
        <v>1.0697506991683818</v>
      </c>
      <c r="H98" s="11">
        <v>0.97527383389100264</v>
      </c>
      <c r="I98" s="77">
        <v>1.1704518287168628</v>
      </c>
      <c r="J98" s="11">
        <v>1.0090410053258818</v>
      </c>
      <c r="K98" s="17">
        <v>1.1331583065279873</v>
      </c>
      <c r="L98" s="78">
        <v>0.68785328476322072</v>
      </c>
      <c r="M98" s="81">
        <v>237.5499999999999</v>
      </c>
      <c r="N98" s="147"/>
      <c r="O98" s="96" t="str">
        <f t="shared" si="2"/>
        <v>-1SD to mean</v>
      </c>
      <c r="P98" s="158"/>
      <c r="Q98" s="53"/>
      <c r="R98" s="53"/>
      <c r="T98" s="53" t="s">
        <v>98</v>
      </c>
      <c r="U98" s="53">
        <v>96</v>
      </c>
      <c r="V98" s="53">
        <v>-296.91000000000031</v>
      </c>
      <c r="W98" s="124">
        <v>0.90536621296054753</v>
      </c>
      <c r="X98" s="53">
        <v>1.2101753955222736</v>
      </c>
      <c r="Y98" s="53">
        <v>76</v>
      </c>
    </row>
    <row r="99" spans="1:25" x14ac:dyDescent="0.15">
      <c r="A99" s="163"/>
      <c r="B99" s="24" t="s">
        <v>8</v>
      </c>
      <c r="C99" s="43">
        <v>482.1</v>
      </c>
      <c r="D99" s="43">
        <v>557.65</v>
      </c>
      <c r="E99" s="44">
        <v>0.84282255895274816</v>
      </c>
      <c r="F99" s="44">
        <v>0.86452075674706363</v>
      </c>
      <c r="G99" s="41">
        <v>1.1251312820667441</v>
      </c>
      <c r="H99" s="11">
        <v>1.0530845878061521</v>
      </c>
      <c r="I99" s="17">
        <v>1.2005604538300576</v>
      </c>
      <c r="J99" s="11">
        <v>1.0790039355211594</v>
      </c>
      <c r="K99" s="17">
        <v>1.1727234678024732</v>
      </c>
      <c r="L99" s="42">
        <v>0.86452075674706363</v>
      </c>
      <c r="M99" s="28">
        <v>590.20000000000005</v>
      </c>
      <c r="N99" s="105"/>
      <c r="O99" s="96" t="str">
        <f t="shared" ref="O99:O135" si="3">IF(L99&lt;$L$137,"&lt; -1SD",IF(AND(L99&gt;$L$137,L99&lt;$L$138),"-1SD to mean",IF(AND(L99&gt;$L$138,L99&lt;$L$139),"mean to +1SD",IF(L99&gt;$L$139,"above +1SD",0))))</f>
        <v>mean to +1SD</v>
      </c>
      <c r="P99" s="158"/>
      <c r="Q99" s="53"/>
      <c r="R99" s="53"/>
      <c r="T99" s="53" t="s">
        <v>5</v>
      </c>
      <c r="U99" s="53">
        <v>97</v>
      </c>
      <c r="V99" s="53">
        <v>-318.54999999999995</v>
      </c>
      <c r="W99" s="124">
        <v>0.80491235119795068</v>
      </c>
      <c r="X99" s="53">
        <v>1.3172434577326837</v>
      </c>
      <c r="Y99" s="53">
        <v>81</v>
      </c>
    </row>
    <row r="100" spans="1:25" x14ac:dyDescent="0.15">
      <c r="A100" s="163"/>
      <c r="B100" s="75" t="s">
        <v>107</v>
      </c>
      <c r="C100" s="79">
        <v>282.77</v>
      </c>
      <c r="D100" s="79">
        <v>491</v>
      </c>
      <c r="E100" s="80">
        <v>0.75560081466395113</v>
      </c>
      <c r="F100" s="80">
        <v>0.57590631364562117</v>
      </c>
      <c r="G100" s="76">
        <v>1.0579285920786354</v>
      </c>
      <c r="H100" s="11">
        <v>0.96496260515119736</v>
      </c>
      <c r="I100" s="77">
        <v>1.1569867726783136</v>
      </c>
      <c r="J100" s="11">
        <v>0.99819377784306484</v>
      </c>
      <c r="K100" s="17">
        <v>1.1203040308542007</v>
      </c>
      <c r="L100" s="78">
        <v>0.57590631364562117</v>
      </c>
      <c r="M100" s="81">
        <v>457.73999999999978</v>
      </c>
      <c r="N100" s="105"/>
      <c r="O100" s="96" t="str">
        <f t="shared" si="3"/>
        <v>&lt; -1SD</v>
      </c>
      <c r="P100" s="158"/>
      <c r="Q100" s="53"/>
      <c r="R100" s="53"/>
      <c r="T100" t="s">
        <v>7</v>
      </c>
      <c r="U100" s="53">
        <v>98</v>
      </c>
      <c r="V100">
        <v>-324.12000000000012</v>
      </c>
      <c r="W100" s="126">
        <v>0.72197015095739514</v>
      </c>
      <c r="X100">
        <v>0.90360414348086626</v>
      </c>
      <c r="Y100">
        <v>96</v>
      </c>
    </row>
    <row r="101" spans="1:25" x14ac:dyDescent="0.15">
      <c r="A101" s="163"/>
      <c r="B101" s="24" t="s">
        <v>17</v>
      </c>
      <c r="C101" s="43">
        <v>604.75</v>
      </c>
      <c r="D101" s="43">
        <v>695.71</v>
      </c>
      <c r="E101" s="44">
        <v>0.9529832832645786</v>
      </c>
      <c r="F101" s="44">
        <v>0.86925586810596367</v>
      </c>
      <c r="G101" s="41">
        <v>1.0341550673598301</v>
      </c>
      <c r="H101" s="11">
        <v>0.96765678109045983</v>
      </c>
      <c r="I101" s="17">
        <v>1.1037890018587762</v>
      </c>
      <c r="J101" s="11">
        <v>0.99157834465952943</v>
      </c>
      <c r="K101" s="17">
        <v>1.0780897488404022</v>
      </c>
      <c r="L101" s="42">
        <v>0.86925586810596367</v>
      </c>
      <c r="M101" s="28">
        <v>293.80000000000018</v>
      </c>
      <c r="N101" s="107"/>
      <c r="O101" s="96" t="str">
        <f t="shared" si="3"/>
        <v>mean to +1SD</v>
      </c>
      <c r="P101" s="158"/>
      <c r="Q101" s="53"/>
      <c r="R101" s="53"/>
      <c r="T101" s="53" t="s">
        <v>19</v>
      </c>
      <c r="U101" s="53">
        <v>99</v>
      </c>
      <c r="V101" s="53">
        <v>-337.78999999999996</v>
      </c>
      <c r="W101" s="124">
        <v>0.84581551994586779</v>
      </c>
      <c r="X101" s="53">
        <v>0.79678897671700555</v>
      </c>
      <c r="Y101" s="53">
        <v>54</v>
      </c>
    </row>
    <row r="102" spans="1:25" x14ac:dyDescent="0.15">
      <c r="A102" s="163"/>
      <c r="B102" s="75" t="s">
        <v>116</v>
      </c>
      <c r="C102" s="79">
        <v>410.72</v>
      </c>
      <c r="D102" s="79">
        <v>748.47</v>
      </c>
      <c r="E102" s="80">
        <v>0.84038104399641933</v>
      </c>
      <c r="F102" s="80">
        <v>0.54874610872847274</v>
      </c>
      <c r="G102" s="76">
        <v>0.94414131663578027</v>
      </c>
      <c r="H102" s="11">
        <v>0.87739081296507471</v>
      </c>
      <c r="I102" s="77">
        <v>1.0143682146289064</v>
      </c>
      <c r="J102" s="11">
        <v>0.90136219567728149</v>
      </c>
      <c r="K102" s="17">
        <v>0.98842631345820819</v>
      </c>
      <c r="L102" s="78">
        <v>0.54874610872847274</v>
      </c>
      <c r="M102" s="81">
        <v>-586.42000000000007</v>
      </c>
      <c r="N102" s="109"/>
      <c r="O102" s="100" t="str">
        <f t="shared" si="3"/>
        <v>&lt; -1SD</v>
      </c>
      <c r="P102" s="119"/>
      <c r="T102" t="s">
        <v>133</v>
      </c>
      <c r="U102" s="53">
        <v>100</v>
      </c>
      <c r="V102">
        <v>-406.98</v>
      </c>
      <c r="W102" s="126">
        <v>0.91638029782359676</v>
      </c>
      <c r="X102">
        <v>1.1374126464032961</v>
      </c>
      <c r="Y102">
        <v>113</v>
      </c>
    </row>
    <row r="103" spans="1:25" x14ac:dyDescent="0.15">
      <c r="A103" s="163"/>
      <c r="B103" s="75" t="s">
        <v>100</v>
      </c>
      <c r="C103" s="79">
        <v>507.69</v>
      </c>
      <c r="D103" s="79">
        <v>668.77</v>
      </c>
      <c r="E103" s="80">
        <v>0.88969301852654881</v>
      </c>
      <c r="F103" s="80">
        <v>0.75913991357267818</v>
      </c>
      <c r="G103" s="76">
        <v>0.95872255830358477</v>
      </c>
      <c r="H103" s="11">
        <v>0.8902977084239464</v>
      </c>
      <c r="I103" s="77">
        <v>1.0307465454250266</v>
      </c>
      <c r="J103" s="11">
        <v>0.91486596663676201</v>
      </c>
      <c r="K103" s="17">
        <v>1.0041382326778405</v>
      </c>
      <c r="L103" s="78">
        <v>0.75913991357267818</v>
      </c>
      <c r="M103" s="81">
        <v>-496.74000000000024</v>
      </c>
      <c r="N103" s="109"/>
      <c r="O103" s="100" t="str">
        <f t="shared" si="3"/>
        <v>-1SD to mean</v>
      </c>
      <c r="P103" s="119"/>
      <c r="T103" s="53" t="s">
        <v>91</v>
      </c>
      <c r="U103" s="53">
        <v>101</v>
      </c>
      <c r="V103" s="53">
        <v>-411.64000000000033</v>
      </c>
      <c r="W103" s="124">
        <v>0.88538061317910821</v>
      </c>
      <c r="X103" s="53">
        <v>1.051838867427372</v>
      </c>
      <c r="Y103" s="53">
        <v>55</v>
      </c>
    </row>
    <row r="104" spans="1:25" x14ac:dyDescent="0.15">
      <c r="A104" s="163"/>
      <c r="B104" s="75" t="s">
        <v>13</v>
      </c>
      <c r="C104" s="79">
        <v>449.51</v>
      </c>
      <c r="D104" s="79">
        <v>570.36</v>
      </c>
      <c r="E104" s="80">
        <v>0.80300161301634054</v>
      </c>
      <c r="F104" s="80">
        <v>0.78811627743881052</v>
      </c>
      <c r="G104" s="76">
        <v>1.0018980238222557</v>
      </c>
      <c r="H104" s="11">
        <v>0.9285909150110897</v>
      </c>
      <c r="I104" s="77">
        <v>1.0791632294792335</v>
      </c>
      <c r="J104" s="11">
        <v>0.9548994911367813</v>
      </c>
      <c r="K104" s="17">
        <v>1.0506112464063959</v>
      </c>
      <c r="L104" s="78">
        <v>0.78811627743881052</v>
      </c>
      <c r="M104" s="81">
        <v>-201.38000000000011</v>
      </c>
      <c r="N104" s="105"/>
      <c r="O104" s="96" t="str">
        <f t="shared" si="3"/>
        <v>-1SD to mean</v>
      </c>
      <c r="P104" s="158"/>
      <c r="Q104" s="53"/>
      <c r="R104" s="53"/>
      <c r="T104" t="s">
        <v>104</v>
      </c>
      <c r="U104" s="53">
        <v>102</v>
      </c>
      <c r="V104">
        <v>-412.80000000000018</v>
      </c>
      <c r="W104" s="126">
        <v>0.81615120274914088</v>
      </c>
      <c r="X104">
        <v>0.69986661240730696</v>
      </c>
      <c r="Y104">
        <v>97</v>
      </c>
    </row>
    <row r="105" spans="1:25" x14ac:dyDescent="0.15">
      <c r="A105" s="163"/>
      <c r="B105" s="75" t="s">
        <v>54</v>
      </c>
      <c r="C105" s="79">
        <v>1001.33</v>
      </c>
      <c r="D105" s="79">
        <v>1362.65</v>
      </c>
      <c r="E105" s="80">
        <v>0.88797563570983007</v>
      </c>
      <c r="F105" s="80">
        <v>0.73484020107878034</v>
      </c>
      <c r="G105" s="76">
        <v>1.0162348861164621</v>
      </c>
      <c r="H105" s="11">
        <v>0.96918661147460305</v>
      </c>
      <c r="I105" s="77">
        <v>1.0648604393416052</v>
      </c>
      <c r="J105" s="11">
        <v>0.98619161875485817</v>
      </c>
      <c r="K105" s="17">
        <v>1.0469607841206021</v>
      </c>
      <c r="L105" s="78">
        <v>0.73484020107878034</v>
      </c>
      <c r="M105" s="81">
        <v>630.56999999999925</v>
      </c>
      <c r="N105" s="105"/>
      <c r="O105" s="96" t="str">
        <f t="shared" si="3"/>
        <v>-1SD to mean</v>
      </c>
      <c r="P105" s="158"/>
      <c r="Q105" s="53"/>
      <c r="R105" s="53"/>
      <c r="T105" s="53" t="s">
        <v>36</v>
      </c>
      <c r="U105" s="53">
        <v>103</v>
      </c>
      <c r="V105" s="53">
        <v>-416.78999999999996</v>
      </c>
      <c r="W105" s="124">
        <v>0.87332646755921728</v>
      </c>
      <c r="X105" s="53">
        <v>0.87</v>
      </c>
      <c r="Y105" s="53">
        <v>71</v>
      </c>
    </row>
    <row r="106" spans="1:25" x14ac:dyDescent="0.15">
      <c r="A106" s="163"/>
      <c r="B106" s="24" t="s">
        <v>69</v>
      </c>
      <c r="C106" s="43">
        <v>733.81</v>
      </c>
      <c r="D106" s="43">
        <v>783.91</v>
      </c>
      <c r="E106" s="44">
        <v>0.87765177124925053</v>
      </c>
      <c r="F106" s="44">
        <v>0.93608960212269265</v>
      </c>
      <c r="G106" s="41">
        <v>0.96526938489917946</v>
      </c>
      <c r="H106" s="11">
        <v>0.89687867665157495</v>
      </c>
      <c r="I106" s="17">
        <v>1.0372299379102305</v>
      </c>
      <c r="J106" s="11">
        <v>0.92143809103585161</v>
      </c>
      <c r="K106" s="17">
        <v>1.0106470432551906</v>
      </c>
      <c r="L106" s="42">
        <v>0.93608960212269265</v>
      </c>
      <c r="M106" s="28">
        <v>-260.87999999999988</v>
      </c>
      <c r="N106" s="109"/>
      <c r="O106" s="100" t="str">
        <f t="shared" si="3"/>
        <v>mean to +1SD</v>
      </c>
      <c r="P106" s="119"/>
      <c r="T106" s="53" t="s">
        <v>61</v>
      </c>
      <c r="U106" s="53">
        <v>104</v>
      </c>
      <c r="V106" s="53">
        <v>-441.92999999999984</v>
      </c>
      <c r="W106" s="124">
        <v>0.86932355066422107</v>
      </c>
      <c r="X106" s="53">
        <v>0.94747373686843417</v>
      </c>
      <c r="Y106" s="53">
        <v>74</v>
      </c>
    </row>
    <row r="107" spans="1:25" x14ac:dyDescent="0.15">
      <c r="A107" s="163"/>
      <c r="B107" s="75" t="s">
        <v>133</v>
      </c>
      <c r="C107" s="79">
        <v>1280.92</v>
      </c>
      <c r="D107" s="79">
        <v>1126.17</v>
      </c>
      <c r="E107" s="80">
        <v>0.91638029782359676</v>
      </c>
      <c r="F107" s="80">
        <v>1.1374126464032961</v>
      </c>
      <c r="G107" s="76">
        <v>0.95766342849870612</v>
      </c>
      <c r="H107" s="11">
        <v>0.90181314738754703</v>
      </c>
      <c r="I107" s="77">
        <v>1.0158922003858064</v>
      </c>
      <c r="J107" s="11">
        <v>0.92193610772870871</v>
      </c>
      <c r="K107" s="17">
        <v>0.99442058208797524</v>
      </c>
      <c r="L107" s="78">
        <v>1.1374126464032961</v>
      </c>
      <c r="M107" s="81">
        <v>-406.98</v>
      </c>
      <c r="N107" s="105"/>
      <c r="O107" s="100" t="str">
        <f t="shared" si="3"/>
        <v>above +1SD</v>
      </c>
      <c r="P107" s="119"/>
      <c r="T107" t="s">
        <v>123</v>
      </c>
      <c r="U107" s="53">
        <v>105</v>
      </c>
      <c r="V107">
        <v>-475.52</v>
      </c>
      <c r="W107" s="126">
        <v>0.88614694335389788</v>
      </c>
      <c r="X107">
        <v>1.2015703869882222</v>
      </c>
      <c r="Y107">
        <v>98</v>
      </c>
    </row>
    <row r="108" spans="1:25" x14ac:dyDescent="0.15">
      <c r="A108" s="163"/>
      <c r="B108" s="24" t="s">
        <v>5</v>
      </c>
      <c r="C108" s="43">
        <v>1049</v>
      </c>
      <c r="D108" s="43">
        <v>796.36</v>
      </c>
      <c r="E108" s="44">
        <v>0.80491235119795068</v>
      </c>
      <c r="F108" s="44">
        <v>1.3172434577326837</v>
      </c>
      <c r="G108" s="41">
        <v>0.98746027949567772</v>
      </c>
      <c r="H108" s="11">
        <v>0.91580263094347403</v>
      </c>
      <c r="I108" s="17">
        <v>1.0629535692598933</v>
      </c>
      <c r="J108" s="11">
        <v>0.94152339007593788</v>
      </c>
      <c r="K108" s="17">
        <v>1.035058773367648</v>
      </c>
      <c r="L108" s="42">
        <v>1.3172434577326837</v>
      </c>
      <c r="M108" s="28">
        <v>-318.54999999999995</v>
      </c>
      <c r="N108" s="108"/>
      <c r="O108" s="99" t="str">
        <f t="shared" si="3"/>
        <v>above +1SD</v>
      </c>
      <c r="P108" s="158"/>
      <c r="Q108" s="53"/>
      <c r="R108" s="53"/>
      <c r="T108" t="s">
        <v>100</v>
      </c>
      <c r="U108" s="53">
        <v>106</v>
      </c>
      <c r="V108">
        <v>-496.74000000000024</v>
      </c>
      <c r="W108" s="126">
        <v>0.88969301852654881</v>
      </c>
      <c r="X108">
        <v>0.75913991357267818</v>
      </c>
      <c r="Y108">
        <v>100</v>
      </c>
    </row>
    <row r="109" spans="1:25" x14ac:dyDescent="0.15">
      <c r="A109" s="163"/>
      <c r="B109" s="24" t="s">
        <v>112</v>
      </c>
      <c r="C109" s="43">
        <v>1586.55</v>
      </c>
      <c r="D109" s="43">
        <v>1622.46</v>
      </c>
      <c r="E109" s="44">
        <v>0.86103817659603321</v>
      </c>
      <c r="F109" s="44">
        <v>0.97786694279057718</v>
      </c>
      <c r="G109" s="41">
        <v>0.99077712834221054</v>
      </c>
      <c r="H109" s="11">
        <v>0.94561627028127648</v>
      </c>
      <c r="I109" s="17">
        <v>1.0374278532979953</v>
      </c>
      <c r="J109" s="11">
        <v>0.96194212820803005</v>
      </c>
      <c r="K109" s="17">
        <v>1.0202569116640214</v>
      </c>
      <c r="L109" s="42">
        <v>0.97786694279057718</v>
      </c>
      <c r="M109" s="28">
        <v>525.04999999999973</v>
      </c>
      <c r="N109" s="108"/>
      <c r="O109" s="96" t="str">
        <f t="shared" si="3"/>
        <v>mean to +1SD</v>
      </c>
      <c r="P109" s="158"/>
      <c r="Q109" s="53"/>
      <c r="R109" s="53"/>
      <c r="T109" t="s">
        <v>27</v>
      </c>
      <c r="U109" s="53">
        <v>107</v>
      </c>
      <c r="V109">
        <v>-510.3599999999999</v>
      </c>
      <c r="W109" s="126">
        <v>0.91978420447510389</v>
      </c>
      <c r="X109">
        <v>0.74962412664720968</v>
      </c>
      <c r="Y109">
        <v>110</v>
      </c>
    </row>
    <row r="110" spans="1:25" x14ac:dyDescent="0.15">
      <c r="A110" s="163"/>
      <c r="B110" s="75" t="s">
        <v>102</v>
      </c>
      <c r="C110" s="79">
        <v>467.37</v>
      </c>
      <c r="D110" s="79">
        <v>758.48</v>
      </c>
      <c r="E110" s="80">
        <v>0.81215061702352076</v>
      </c>
      <c r="F110" s="80">
        <v>0.61619291214006966</v>
      </c>
      <c r="G110" s="76">
        <v>0.98210982218643217</v>
      </c>
      <c r="H110" s="11">
        <v>0.91222499953297009</v>
      </c>
      <c r="I110" s="77">
        <v>1.055659051914744</v>
      </c>
      <c r="J110" s="11">
        <v>0.93731889886715758</v>
      </c>
      <c r="K110" s="17">
        <v>1.0284880896470814</v>
      </c>
      <c r="L110" s="78">
        <v>0.61619291214006966</v>
      </c>
      <c r="M110" s="81">
        <v>309.47999999999979</v>
      </c>
      <c r="N110" s="109"/>
      <c r="O110" s="100" t="str">
        <f t="shared" si="3"/>
        <v>&lt; -1SD</v>
      </c>
      <c r="P110" s="119"/>
      <c r="T110" t="s">
        <v>103</v>
      </c>
      <c r="U110" s="53">
        <v>108</v>
      </c>
      <c r="V110">
        <v>-548.58999999999992</v>
      </c>
      <c r="W110" s="126">
        <v>0.90508337415081885</v>
      </c>
      <c r="X110">
        <v>0.92771045850458933</v>
      </c>
      <c r="Y110">
        <v>120</v>
      </c>
    </row>
    <row r="111" spans="1:25" x14ac:dyDescent="0.15">
      <c r="A111" s="163"/>
      <c r="B111" s="75" t="s">
        <v>15</v>
      </c>
      <c r="C111" s="79">
        <v>376.01</v>
      </c>
      <c r="D111" s="79">
        <v>513.84</v>
      </c>
      <c r="E111" s="80">
        <v>0.91468161295344852</v>
      </c>
      <c r="F111" s="80">
        <v>0.73176475167367272</v>
      </c>
      <c r="G111" s="76">
        <v>1.0521388741910538</v>
      </c>
      <c r="H111" s="11">
        <v>0.97151301296689963</v>
      </c>
      <c r="I111" s="77">
        <v>1.1373352280128246</v>
      </c>
      <c r="J111" s="11">
        <v>1.0004212252984126</v>
      </c>
      <c r="K111" s="17">
        <v>1.1058367594261254</v>
      </c>
      <c r="L111" s="78">
        <v>0.73176475167367272</v>
      </c>
      <c r="M111" s="81">
        <v>394.05999999999995</v>
      </c>
      <c r="N111" s="105"/>
      <c r="O111" s="96" t="str">
        <f t="shared" si="3"/>
        <v>-1SD to mean</v>
      </c>
      <c r="P111" s="158"/>
      <c r="Q111" s="53"/>
      <c r="R111" s="53"/>
      <c r="T111" t="s">
        <v>99</v>
      </c>
      <c r="U111" s="53">
        <v>109</v>
      </c>
      <c r="V111">
        <v>-553.25</v>
      </c>
      <c r="W111" s="126">
        <v>0.8171940561042198</v>
      </c>
      <c r="X111">
        <v>0.92436374296864987</v>
      </c>
      <c r="Y111">
        <v>115</v>
      </c>
    </row>
    <row r="112" spans="1:25" x14ac:dyDescent="0.15">
      <c r="A112" s="163"/>
      <c r="B112" s="75" t="s">
        <v>114</v>
      </c>
      <c r="C112" s="79">
        <v>526.9</v>
      </c>
      <c r="D112" s="79">
        <v>761.15</v>
      </c>
      <c r="E112" s="80">
        <v>0.81455692044932015</v>
      </c>
      <c r="F112" s="80">
        <v>0.69224200223346255</v>
      </c>
      <c r="G112" s="76">
        <v>0.90893393321374094</v>
      </c>
      <c r="H112" s="11">
        <v>0.84577728683801567</v>
      </c>
      <c r="I112" s="77">
        <v>0.97532047684944845</v>
      </c>
      <c r="J112" s="11">
        <v>0.86846541827821766</v>
      </c>
      <c r="K112" s="17">
        <v>0.95080148660531294</v>
      </c>
      <c r="L112" s="78">
        <v>0.69224200223346255</v>
      </c>
      <c r="M112" s="81">
        <v>-230.11000000000013</v>
      </c>
      <c r="N112" s="109"/>
      <c r="O112" s="100" t="str">
        <f t="shared" si="3"/>
        <v>-1SD to mean</v>
      </c>
      <c r="P112" s="119"/>
      <c r="T112" t="s">
        <v>11</v>
      </c>
      <c r="U112" s="53">
        <v>110</v>
      </c>
      <c r="V112">
        <v>-559.18000000000029</v>
      </c>
      <c r="W112" s="126">
        <v>0.86179448536435221</v>
      </c>
      <c r="X112">
        <v>0.84092887011525974</v>
      </c>
      <c r="Y112">
        <v>124</v>
      </c>
    </row>
    <row r="113" spans="1:34" x14ac:dyDescent="0.15">
      <c r="A113" s="163"/>
      <c r="B113" s="75" t="s">
        <v>43</v>
      </c>
      <c r="C113" s="79">
        <v>318.52999999999997</v>
      </c>
      <c r="D113" s="79">
        <v>490</v>
      </c>
      <c r="E113" s="80">
        <v>0.74693877551020404</v>
      </c>
      <c r="F113" s="80">
        <v>0.65006122448979586</v>
      </c>
      <c r="G113" s="76">
        <v>0.8689534777680793</v>
      </c>
      <c r="H113" s="11">
        <v>0.79728693695888042</v>
      </c>
      <c r="I113" s="77">
        <v>0.94501074002754393</v>
      </c>
      <c r="J113" s="11">
        <v>0.82294222151069774</v>
      </c>
      <c r="K113" s="17">
        <v>0.91686748845680677</v>
      </c>
      <c r="L113" s="78">
        <v>0.65006122448979586</v>
      </c>
      <c r="M113" s="81">
        <v>-687.16000000000008</v>
      </c>
      <c r="N113" s="105"/>
      <c r="O113" s="100" t="str">
        <f t="shared" si="3"/>
        <v>-1SD to mean</v>
      </c>
      <c r="P113" s="119"/>
      <c r="T113" t="s">
        <v>94</v>
      </c>
      <c r="U113" s="53">
        <v>111</v>
      </c>
      <c r="V113">
        <v>-561.79999999999973</v>
      </c>
      <c r="W113" s="126">
        <v>0.84447663140470219</v>
      </c>
      <c r="X113">
        <v>1.0363137883764841</v>
      </c>
      <c r="Y113">
        <v>89</v>
      </c>
    </row>
    <row r="114" spans="1:34" x14ac:dyDescent="0.15">
      <c r="A114" s="163"/>
      <c r="B114" s="75" t="s">
        <v>131</v>
      </c>
      <c r="C114" s="79">
        <v>684.3</v>
      </c>
      <c r="D114" s="79">
        <v>940.2</v>
      </c>
      <c r="E114" s="80">
        <v>0.94128908742820672</v>
      </c>
      <c r="F114" s="80">
        <v>0.72782386726228454</v>
      </c>
      <c r="G114" s="76">
        <v>0.99952403617325081</v>
      </c>
      <c r="H114" s="11">
        <v>0.94467216486783723</v>
      </c>
      <c r="I114" s="77">
        <v>1.0565687399295989</v>
      </c>
      <c r="J114" s="11">
        <v>0.96445329638502653</v>
      </c>
      <c r="K114" s="17">
        <v>1.0355441050549092</v>
      </c>
      <c r="L114" s="78">
        <v>0.72782386726228454</v>
      </c>
      <c r="M114" s="81">
        <v>380.74999999999955</v>
      </c>
      <c r="N114" s="105"/>
      <c r="O114" s="96" t="str">
        <f t="shared" si="3"/>
        <v>-1SD to mean</v>
      </c>
      <c r="P114" s="158"/>
      <c r="Q114" s="53"/>
      <c r="R114" s="53"/>
      <c r="T114" t="s">
        <v>116</v>
      </c>
      <c r="U114" s="53">
        <v>112</v>
      </c>
      <c r="V114">
        <v>-586.42000000000007</v>
      </c>
      <c r="W114" s="126">
        <v>0.84038104399641933</v>
      </c>
      <c r="X114">
        <v>0.54874610872847274</v>
      </c>
      <c r="Y114">
        <v>103</v>
      </c>
    </row>
    <row r="115" spans="1:34" x14ac:dyDescent="0.15">
      <c r="A115" s="163"/>
      <c r="B115" s="75" t="s">
        <v>16</v>
      </c>
      <c r="C115" s="79">
        <v>542.70000000000005</v>
      </c>
      <c r="D115" s="79">
        <v>765.01</v>
      </c>
      <c r="E115" s="80">
        <v>0.83397602645717051</v>
      </c>
      <c r="F115" s="80">
        <v>0.70940249147069978</v>
      </c>
      <c r="G115" s="76">
        <v>0.98796318752153989</v>
      </c>
      <c r="H115" s="11">
        <v>0.92581875233894384</v>
      </c>
      <c r="I115" s="77">
        <v>1.0529713194959429</v>
      </c>
      <c r="J115" s="11">
        <v>0.94818240345319216</v>
      </c>
      <c r="K115" s="17">
        <v>1.0289840931315495</v>
      </c>
      <c r="L115" s="78">
        <v>0.70940249147069978</v>
      </c>
      <c r="M115" s="81">
        <v>157.90999999999985</v>
      </c>
      <c r="N115" s="108"/>
      <c r="O115" s="99" t="str">
        <f t="shared" si="3"/>
        <v>-1SD to mean</v>
      </c>
      <c r="P115" s="158"/>
      <c r="Q115" s="53"/>
      <c r="R115" s="53"/>
      <c r="T115" t="s">
        <v>6</v>
      </c>
      <c r="U115" s="53">
        <v>113</v>
      </c>
      <c r="V115">
        <v>-622.99999999999977</v>
      </c>
      <c r="W115" s="126">
        <v>0.80205176031709025</v>
      </c>
      <c r="X115">
        <v>0.96950338074143161</v>
      </c>
      <c r="Y115">
        <v>128</v>
      </c>
    </row>
    <row r="116" spans="1:34" x14ac:dyDescent="0.15">
      <c r="A116" s="163"/>
      <c r="B116" s="24" t="s">
        <v>92</v>
      </c>
      <c r="C116" s="43">
        <v>454.57</v>
      </c>
      <c r="D116" s="43">
        <v>494.21</v>
      </c>
      <c r="E116" s="44">
        <v>0.83163027862649486</v>
      </c>
      <c r="F116" s="44">
        <v>0.91979118188624276</v>
      </c>
      <c r="G116" s="41">
        <v>1.0942034669385834</v>
      </c>
      <c r="H116" s="11">
        <v>1.0134215154498682</v>
      </c>
      <c r="I116" s="17">
        <v>1.1793884488773205</v>
      </c>
      <c r="J116" s="11">
        <v>1.042407546955997</v>
      </c>
      <c r="K116" s="17">
        <v>1.1479068726230239</v>
      </c>
      <c r="L116" s="42">
        <v>0.91979118188624276</v>
      </c>
      <c r="M116" s="28">
        <v>667.41999999999985</v>
      </c>
      <c r="N116" s="105"/>
      <c r="O116" s="96" t="str">
        <f t="shared" si="3"/>
        <v>mean to +1SD</v>
      </c>
      <c r="P116" s="158"/>
      <c r="Q116" s="53"/>
      <c r="R116" s="53"/>
      <c r="T116" s="53" t="s">
        <v>120</v>
      </c>
      <c r="U116" s="53">
        <v>114</v>
      </c>
      <c r="V116" s="53">
        <v>-650.35000000000036</v>
      </c>
      <c r="W116" s="124">
        <v>0.85312117503059981</v>
      </c>
      <c r="X116" s="53">
        <v>0.95121175030599758</v>
      </c>
      <c r="Y116" s="53">
        <v>43</v>
      </c>
    </row>
    <row r="117" spans="1:34" x14ac:dyDescent="0.15">
      <c r="A117" s="163"/>
      <c r="B117" s="75" t="s">
        <v>66</v>
      </c>
      <c r="C117" s="79">
        <v>259.39</v>
      </c>
      <c r="D117" s="79">
        <v>239</v>
      </c>
      <c r="E117" s="80">
        <v>0.95397489539748959</v>
      </c>
      <c r="F117" s="80">
        <v>1.0853138075313806</v>
      </c>
      <c r="G117" s="76">
        <v>1.1630240632588758</v>
      </c>
      <c r="H117" s="11">
        <v>1.060309601072239</v>
      </c>
      <c r="I117" s="77">
        <v>1.2725054937952422</v>
      </c>
      <c r="J117" s="11">
        <v>1.0970209890222371</v>
      </c>
      <c r="K117" s="17">
        <v>1.2319602866333688</v>
      </c>
      <c r="L117" s="78">
        <v>1.0853138075313806</v>
      </c>
      <c r="M117" s="81">
        <v>721.99</v>
      </c>
      <c r="N117" s="105"/>
      <c r="O117" s="96" t="str">
        <f t="shared" si="3"/>
        <v>above +1SD</v>
      </c>
      <c r="P117" s="158"/>
      <c r="Q117" s="53"/>
      <c r="R117" s="53"/>
      <c r="T117" t="s">
        <v>43</v>
      </c>
      <c r="U117" s="53">
        <v>115</v>
      </c>
      <c r="V117">
        <v>-687.16000000000008</v>
      </c>
      <c r="W117" s="126">
        <v>0.74693877551020404</v>
      </c>
      <c r="X117">
        <v>0.65006122448979586</v>
      </c>
      <c r="Y117">
        <v>111</v>
      </c>
    </row>
    <row r="118" spans="1:34" x14ac:dyDescent="0.15">
      <c r="A118" s="163"/>
      <c r="B118" s="75" t="s">
        <v>4</v>
      </c>
      <c r="C118" s="79">
        <v>227.45</v>
      </c>
      <c r="D118" s="79">
        <v>349</v>
      </c>
      <c r="E118" s="80">
        <v>0.87679083094555876</v>
      </c>
      <c r="F118" s="80">
        <v>0.65171919770773634</v>
      </c>
      <c r="G118" s="76">
        <v>0.97909472508839768</v>
      </c>
      <c r="H118" s="11">
        <v>0.88371429217042496</v>
      </c>
      <c r="I118" s="77">
        <v>1.0814521131941328</v>
      </c>
      <c r="J118" s="11">
        <v>0.91771921999667638</v>
      </c>
      <c r="K118" s="17">
        <v>1.0434954135389007</v>
      </c>
      <c r="L118" s="78">
        <v>0.65171919770773634</v>
      </c>
      <c r="M118" s="81">
        <v>58.200000000000045</v>
      </c>
      <c r="N118" s="109"/>
      <c r="O118" s="100" t="str">
        <f t="shared" si="3"/>
        <v>-1SD to mean</v>
      </c>
      <c r="P118" s="119"/>
      <c r="T118" t="s">
        <v>12</v>
      </c>
      <c r="U118" s="53">
        <v>116</v>
      </c>
      <c r="V118">
        <v>-699.8900000000001</v>
      </c>
      <c r="W118" s="126">
        <v>0.91480598309126382</v>
      </c>
      <c r="X118">
        <v>0.85187513548666816</v>
      </c>
      <c r="Y118">
        <v>118</v>
      </c>
    </row>
    <row r="119" spans="1:34" ht="14" thickBot="1" x14ac:dyDescent="0.2">
      <c r="A119" s="164"/>
      <c r="B119" s="75" t="s">
        <v>22</v>
      </c>
      <c r="C119" s="152">
        <v>697.54</v>
      </c>
      <c r="D119" s="152">
        <v>1026.76</v>
      </c>
      <c r="E119" s="153">
        <v>0.92037087537496587</v>
      </c>
      <c r="F119" s="153">
        <v>0.67936031789317852</v>
      </c>
      <c r="G119" s="154">
        <v>0.99762544522901964</v>
      </c>
      <c r="H119" s="11">
        <v>0.94395943685319139</v>
      </c>
      <c r="I119" s="77">
        <v>1.0533928951199054</v>
      </c>
      <c r="J119" s="11">
        <v>0.96331841893988901</v>
      </c>
      <c r="K119" s="17">
        <v>1.0328421997753385</v>
      </c>
      <c r="L119" s="78">
        <v>0.67936031789317852</v>
      </c>
      <c r="M119" s="155">
        <v>235.99000000000024</v>
      </c>
      <c r="N119" s="105"/>
      <c r="O119" s="96" t="str">
        <f t="shared" si="3"/>
        <v>-1SD to mean</v>
      </c>
      <c r="P119" s="158"/>
      <c r="Q119" s="53"/>
      <c r="R119" s="53"/>
      <c r="T119" t="s">
        <v>10</v>
      </c>
      <c r="U119" s="53">
        <v>117</v>
      </c>
      <c r="V119">
        <v>-713.34</v>
      </c>
      <c r="W119" s="126">
        <v>0.90963855421686746</v>
      </c>
      <c r="X119">
        <v>0.91965863453815266</v>
      </c>
      <c r="Y119">
        <v>117</v>
      </c>
    </row>
    <row r="120" spans="1:34" x14ac:dyDescent="0.15">
      <c r="A120" s="166"/>
      <c r="B120" s="45" t="s">
        <v>1</v>
      </c>
      <c r="C120" s="23">
        <v>2229.6999999999998</v>
      </c>
      <c r="D120" s="23">
        <v>1835</v>
      </c>
      <c r="E120" s="48">
        <v>0.92534059945504088</v>
      </c>
      <c r="F120" s="48">
        <v>1.2150953678474112</v>
      </c>
      <c r="G120" s="49">
        <v>0.89524022676244475</v>
      </c>
      <c r="H120" s="21">
        <v>0.85080379907737758</v>
      </c>
      <c r="I120" s="22">
        <v>0.94127755315667949</v>
      </c>
      <c r="J120" s="46">
        <v>0.86685082653932999</v>
      </c>
      <c r="K120" s="47">
        <v>0.92432256324044093</v>
      </c>
      <c r="L120" s="50">
        <v>1.2150953678474112</v>
      </c>
      <c r="M120" s="51">
        <v>-3558.3900000000003</v>
      </c>
      <c r="N120" s="111"/>
      <c r="O120" s="100" t="str">
        <f t="shared" si="3"/>
        <v>above +1SD</v>
      </c>
      <c r="P120" s="119"/>
      <c r="T120" s="53" t="s">
        <v>45</v>
      </c>
      <c r="U120" s="53">
        <v>118</v>
      </c>
      <c r="V120" s="53">
        <v>-745.23999999999978</v>
      </c>
      <c r="W120" s="124">
        <v>0.86653190020708015</v>
      </c>
      <c r="X120" s="53">
        <v>0.80019228872892212</v>
      </c>
      <c r="Y120" s="53">
        <v>57</v>
      </c>
    </row>
    <row r="121" spans="1:34" x14ac:dyDescent="0.15">
      <c r="A121" s="175" t="s">
        <v>184</v>
      </c>
      <c r="B121" s="30" t="s">
        <v>44</v>
      </c>
      <c r="C121" s="13">
        <v>1175.76</v>
      </c>
      <c r="D121" s="13">
        <v>1024.96</v>
      </c>
      <c r="E121" s="33">
        <v>0.81856852950359038</v>
      </c>
      <c r="F121" s="33">
        <v>1.1471276927880112</v>
      </c>
      <c r="G121" s="34">
        <v>0.79724742970556595</v>
      </c>
      <c r="H121" s="12">
        <v>0.74506448892948307</v>
      </c>
      <c r="I121" s="18">
        <v>0.85193710928739419</v>
      </c>
      <c r="J121" s="31">
        <v>0.76383062013361769</v>
      </c>
      <c r="K121" s="32">
        <v>0.83174988086480928</v>
      </c>
      <c r="L121" s="35">
        <v>1.1471276927880112</v>
      </c>
      <c r="M121" s="25">
        <v>-1876.5300000000002</v>
      </c>
      <c r="N121" s="112"/>
      <c r="O121" s="100" t="str">
        <f t="shared" si="3"/>
        <v>above +1SD</v>
      </c>
      <c r="P121" s="119"/>
      <c r="T121" t="s">
        <v>70</v>
      </c>
      <c r="U121" s="53">
        <v>119</v>
      </c>
      <c r="V121">
        <v>-753.65000000000009</v>
      </c>
      <c r="W121" s="126">
        <v>0.89929078014184394</v>
      </c>
      <c r="X121">
        <v>1.0520283687943262</v>
      </c>
      <c r="Y121">
        <v>126</v>
      </c>
    </row>
    <row r="122" spans="1:34" x14ac:dyDescent="0.15">
      <c r="A122" s="175"/>
      <c r="B122" s="30" t="s">
        <v>85</v>
      </c>
      <c r="C122" s="13">
        <v>953.47</v>
      </c>
      <c r="D122" s="13">
        <v>853.15</v>
      </c>
      <c r="E122" s="33">
        <v>0.92363593740842764</v>
      </c>
      <c r="F122" s="33">
        <v>1.1175877629959563</v>
      </c>
      <c r="G122" s="34">
        <v>0.86408995080815176</v>
      </c>
      <c r="H122" s="12">
        <v>0.79758066880469969</v>
      </c>
      <c r="I122" s="18">
        <v>0.93438712901544585</v>
      </c>
      <c r="J122" s="31">
        <v>0.82142523020091929</v>
      </c>
      <c r="K122" s="32">
        <v>0.90839585618112373</v>
      </c>
      <c r="L122" s="35">
        <v>1.1175877629959563</v>
      </c>
      <c r="M122" s="25">
        <v>-796.47</v>
      </c>
      <c r="N122" s="112"/>
      <c r="O122" s="100" t="str">
        <f t="shared" si="3"/>
        <v>above +1SD</v>
      </c>
      <c r="P122" s="119"/>
      <c r="T122" t="s">
        <v>122</v>
      </c>
      <c r="U122" s="53">
        <v>120</v>
      </c>
      <c r="V122">
        <v>-765.85000000000036</v>
      </c>
      <c r="W122" s="126">
        <v>0.87848024927128354</v>
      </c>
      <c r="X122">
        <v>0.75083928032968139</v>
      </c>
      <c r="Y122">
        <v>88</v>
      </c>
    </row>
    <row r="123" spans="1:34" x14ac:dyDescent="0.15">
      <c r="A123" s="175"/>
      <c r="B123" s="30" t="s">
        <v>49</v>
      </c>
      <c r="C123" s="13">
        <v>1723.99</v>
      </c>
      <c r="D123" s="13">
        <v>1100.1099999999999</v>
      </c>
      <c r="E123" s="33">
        <v>0.81537300815373015</v>
      </c>
      <c r="F123" s="33">
        <v>1.5671069256710695</v>
      </c>
      <c r="G123" s="34">
        <v>0.76046376468965793</v>
      </c>
      <c r="H123" s="12">
        <v>0.70206029133611936</v>
      </c>
      <c r="I123" s="18">
        <v>0.82218571321038147</v>
      </c>
      <c r="J123" s="31">
        <v>0.72299976296330692</v>
      </c>
      <c r="K123" s="32">
        <v>0.79936555580724955</v>
      </c>
      <c r="L123" s="35">
        <v>1.5671069256710695</v>
      </c>
      <c r="M123" s="25">
        <v>-1705.5699999999997</v>
      </c>
      <c r="N123" s="112"/>
      <c r="O123" s="100" t="str">
        <f t="shared" si="3"/>
        <v>above +1SD</v>
      </c>
      <c r="P123" s="119"/>
      <c r="T123" t="s">
        <v>85</v>
      </c>
      <c r="U123" s="53">
        <v>121</v>
      </c>
      <c r="V123">
        <v>-796.47</v>
      </c>
      <c r="W123" s="126">
        <v>0.92363593740842764</v>
      </c>
      <c r="X123">
        <v>1.1175877629959563</v>
      </c>
      <c r="Y123">
        <v>127</v>
      </c>
    </row>
    <row r="124" spans="1:34" x14ac:dyDescent="0.15">
      <c r="A124" s="175"/>
      <c r="B124" s="30" t="s">
        <v>11</v>
      </c>
      <c r="C124" s="13">
        <v>396.17</v>
      </c>
      <c r="D124" s="13">
        <v>471.11</v>
      </c>
      <c r="E124" s="33">
        <v>0.86179448536435221</v>
      </c>
      <c r="F124" s="33">
        <v>0.84092887011525974</v>
      </c>
      <c r="G124" s="34">
        <v>0.8875147767572974</v>
      </c>
      <c r="H124" s="12">
        <v>0.80231095513677697</v>
      </c>
      <c r="I124" s="18">
        <v>0.97885438070744835</v>
      </c>
      <c r="J124" s="31">
        <v>0.8326995992009828</v>
      </c>
      <c r="K124" s="32">
        <v>0.94499026895704352</v>
      </c>
      <c r="L124" s="35">
        <v>0.84092887011525974</v>
      </c>
      <c r="M124" s="25">
        <v>-559.18000000000029</v>
      </c>
      <c r="N124" s="112"/>
      <c r="O124" s="100" t="str">
        <f t="shared" si="3"/>
        <v>mean to +1SD</v>
      </c>
      <c r="P124" s="119"/>
      <c r="T124" t="s">
        <v>2</v>
      </c>
      <c r="U124" s="53">
        <v>122</v>
      </c>
      <c r="V124">
        <v>-884.7</v>
      </c>
      <c r="W124" s="126">
        <v>0.72606082247217762</v>
      </c>
      <c r="X124">
        <v>1.0347556983871928</v>
      </c>
      <c r="Y124">
        <v>125</v>
      </c>
    </row>
    <row r="125" spans="1:34" x14ac:dyDescent="0.15">
      <c r="A125" s="175"/>
      <c r="B125" s="30" t="s">
        <v>130</v>
      </c>
      <c r="C125" s="13">
        <v>1628.3</v>
      </c>
      <c r="D125" s="13">
        <v>1175.76</v>
      </c>
      <c r="E125" s="33">
        <v>0.79437980540246311</v>
      </c>
      <c r="F125" s="33">
        <v>1.384891474450568</v>
      </c>
      <c r="G125" s="34">
        <v>0.77849999999999997</v>
      </c>
      <c r="H125" s="12">
        <v>0.72955668348147196</v>
      </c>
      <c r="I125" s="18">
        <v>0.82970836752166055</v>
      </c>
      <c r="J125" s="31">
        <v>0.74717170584092285</v>
      </c>
      <c r="K125" s="32">
        <v>0.81081508656521672</v>
      </c>
      <c r="L125" s="35">
        <v>1.384891474450568</v>
      </c>
      <c r="M125" s="25">
        <v>-2777.47</v>
      </c>
      <c r="N125" s="112"/>
      <c r="O125" s="100" t="str">
        <f t="shared" si="3"/>
        <v>above +1SD</v>
      </c>
      <c r="P125" s="119"/>
      <c r="T125" t="s">
        <v>31</v>
      </c>
      <c r="U125" s="53">
        <v>123</v>
      </c>
      <c r="V125">
        <v>-992.33000000000015</v>
      </c>
      <c r="W125" s="126">
        <v>0.92512925159708537</v>
      </c>
      <c r="X125">
        <v>0.74670494087548445</v>
      </c>
      <c r="Y125">
        <v>105</v>
      </c>
    </row>
    <row r="126" spans="1:34" x14ac:dyDescent="0.15">
      <c r="A126" s="175"/>
      <c r="B126" s="30" t="s">
        <v>59</v>
      </c>
      <c r="C126" s="13">
        <v>1840.32</v>
      </c>
      <c r="D126" s="13">
        <v>1339.12</v>
      </c>
      <c r="E126" s="33">
        <v>0.91104606009916966</v>
      </c>
      <c r="F126" s="33">
        <v>1.3742756437063146</v>
      </c>
      <c r="G126" s="34">
        <v>0.89166030120284967</v>
      </c>
      <c r="H126" s="12">
        <v>0.84220156189747708</v>
      </c>
      <c r="I126" s="18">
        <v>0.943118358813131</v>
      </c>
      <c r="J126" s="31">
        <v>0.86003501375913871</v>
      </c>
      <c r="K126" s="32">
        <v>0.9241511592956122</v>
      </c>
      <c r="L126" s="35">
        <v>1.3742756437063146</v>
      </c>
      <c r="M126" s="25">
        <v>-1304.5800000000004</v>
      </c>
      <c r="N126" s="112"/>
      <c r="O126" s="100" t="str">
        <f t="shared" si="3"/>
        <v>above +1SD</v>
      </c>
      <c r="P126" s="119"/>
      <c r="T126" t="s">
        <v>63</v>
      </c>
      <c r="U126" s="53">
        <v>124</v>
      </c>
      <c r="V126">
        <v>-1210.3699999999999</v>
      </c>
      <c r="W126" s="126">
        <v>0.8814051936564099</v>
      </c>
      <c r="X126">
        <v>1.3879446515448284</v>
      </c>
      <c r="Y126">
        <v>133</v>
      </c>
    </row>
    <row r="127" spans="1:34" x14ac:dyDescent="0.15">
      <c r="A127" s="175"/>
      <c r="B127" s="30" t="s">
        <v>12</v>
      </c>
      <c r="C127" s="13">
        <v>392.97</v>
      </c>
      <c r="D127" s="13">
        <v>461.3</v>
      </c>
      <c r="E127" s="33">
        <v>0.91480598309126382</v>
      </c>
      <c r="F127" s="33">
        <v>0.85187513548666816</v>
      </c>
      <c r="G127" s="34">
        <v>0.90920790655068773</v>
      </c>
      <c r="H127" s="12">
        <v>0.8302877927970117</v>
      </c>
      <c r="I127" s="18">
        <v>0.99323258596161001</v>
      </c>
      <c r="J127" s="31">
        <v>0.85850647426298166</v>
      </c>
      <c r="K127" s="32">
        <v>0.96212179459987801</v>
      </c>
      <c r="L127" s="35">
        <v>0.85187513548666816</v>
      </c>
      <c r="M127" s="25">
        <v>-699.8900000000001</v>
      </c>
      <c r="N127" s="112"/>
      <c r="O127" s="100" t="str">
        <f t="shared" si="3"/>
        <v>mean to +1SD</v>
      </c>
      <c r="P127" s="119"/>
      <c r="T127" t="s">
        <v>59</v>
      </c>
      <c r="U127" s="53">
        <v>125</v>
      </c>
      <c r="V127">
        <v>-1304.5800000000004</v>
      </c>
      <c r="W127" s="126">
        <v>0.91104606009916966</v>
      </c>
      <c r="X127">
        <v>1.3742756437063146</v>
      </c>
      <c r="Y127">
        <v>123</v>
      </c>
    </row>
    <row r="128" spans="1:34" x14ac:dyDescent="0.15">
      <c r="A128" s="167"/>
      <c r="B128" s="30" t="s">
        <v>103</v>
      </c>
      <c r="C128" s="13">
        <v>871.25</v>
      </c>
      <c r="D128" s="13">
        <v>939.14</v>
      </c>
      <c r="E128" s="33">
        <v>0.90508337415081885</v>
      </c>
      <c r="F128" s="33">
        <v>0.92771045850458933</v>
      </c>
      <c r="G128" s="34">
        <v>0.90468309180044038</v>
      </c>
      <c r="H128" s="12">
        <v>0.84371234321467103</v>
      </c>
      <c r="I128" s="18">
        <v>0.96867370319586144</v>
      </c>
      <c r="J128" s="31">
        <v>0.86562743874200998</v>
      </c>
      <c r="K128" s="32">
        <v>0.94504670703514748</v>
      </c>
      <c r="L128" s="35">
        <v>0.92771045850458933</v>
      </c>
      <c r="M128" s="25">
        <v>-548.58999999999992</v>
      </c>
      <c r="N128" s="112"/>
      <c r="O128" s="100" t="str">
        <f t="shared" si="3"/>
        <v>mean to +1SD</v>
      </c>
      <c r="P128" s="119"/>
      <c r="T128" t="s">
        <v>46</v>
      </c>
      <c r="U128" s="53">
        <v>126</v>
      </c>
      <c r="V128">
        <v>-1583.6800000000003</v>
      </c>
      <c r="W128" s="126">
        <v>0.86186872700155259</v>
      </c>
      <c r="X128">
        <v>0.84041369698896085</v>
      </c>
      <c r="Y128">
        <v>112</v>
      </c>
      <c r="AH128" t="s">
        <v>186</v>
      </c>
    </row>
    <row r="129" spans="1:53" x14ac:dyDescent="0.15">
      <c r="A129" s="167"/>
      <c r="B129" s="30" t="s">
        <v>9</v>
      </c>
      <c r="C129" s="13">
        <v>1445.5</v>
      </c>
      <c r="D129" s="13">
        <v>1008.53</v>
      </c>
      <c r="E129" s="33">
        <v>0.85768395585654367</v>
      </c>
      <c r="F129" s="33">
        <v>1.4332741713186519</v>
      </c>
      <c r="G129" s="34">
        <v>0.90775571472013561</v>
      </c>
      <c r="H129" s="12">
        <v>0.85572282852402448</v>
      </c>
      <c r="I129" s="18">
        <v>0.96196503753028184</v>
      </c>
      <c r="J129" s="31">
        <v>0.87447530902062931</v>
      </c>
      <c r="K129" s="32">
        <v>0.94197843436396844</v>
      </c>
      <c r="L129" s="35">
        <v>1.4332741713186519</v>
      </c>
      <c r="M129" s="25">
        <v>-1699.1299999999999</v>
      </c>
      <c r="N129" s="112"/>
      <c r="O129" s="100" t="str">
        <f t="shared" si="3"/>
        <v>above +1SD</v>
      </c>
      <c r="P129" s="119"/>
      <c r="T129" t="s">
        <v>52</v>
      </c>
      <c r="U129" s="53">
        <v>127</v>
      </c>
      <c r="V129">
        <v>-1684.8</v>
      </c>
      <c r="W129" s="126">
        <v>0.96705632306057387</v>
      </c>
      <c r="X129">
        <v>1.2017534537725822</v>
      </c>
      <c r="Y129">
        <v>122</v>
      </c>
    </row>
    <row r="130" spans="1:53" x14ac:dyDescent="0.15">
      <c r="A130" s="167"/>
      <c r="B130" s="30" t="s">
        <v>2</v>
      </c>
      <c r="C130" s="13">
        <v>521.61</v>
      </c>
      <c r="D130" s="13">
        <v>504.09</v>
      </c>
      <c r="E130" s="33">
        <v>0.72606082247217762</v>
      </c>
      <c r="F130" s="33">
        <v>1.0347556983871928</v>
      </c>
      <c r="G130" s="34">
        <v>0.88459660056267497</v>
      </c>
      <c r="H130" s="12">
        <v>0.81032611360262563</v>
      </c>
      <c r="I130" s="18">
        <v>0.96350421140118681</v>
      </c>
      <c r="J130" s="31">
        <v>0.83690283623426043</v>
      </c>
      <c r="K130" s="32">
        <v>0.93430000921537737</v>
      </c>
      <c r="L130" s="35">
        <v>1.0347556983871928</v>
      </c>
      <c r="M130" s="25">
        <v>-884.7</v>
      </c>
      <c r="N130" s="112"/>
      <c r="O130" s="100" t="str">
        <f t="shared" si="3"/>
        <v>mean to +1SD</v>
      </c>
      <c r="P130" s="119"/>
      <c r="T130" t="s">
        <v>9</v>
      </c>
      <c r="U130" s="53">
        <v>128</v>
      </c>
      <c r="V130">
        <v>-1699.1299999999999</v>
      </c>
      <c r="W130" s="126">
        <v>0.85768395585654367</v>
      </c>
      <c r="X130">
        <v>1.4332741713186519</v>
      </c>
      <c r="Y130">
        <v>119</v>
      </c>
    </row>
    <row r="131" spans="1:53" x14ac:dyDescent="0.15">
      <c r="A131" s="167"/>
      <c r="B131" s="30" t="s">
        <v>70</v>
      </c>
      <c r="C131" s="13">
        <v>741.68</v>
      </c>
      <c r="D131" s="13">
        <v>705</v>
      </c>
      <c r="E131" s="33">
        <v>0.89929078014184394</v>
      </c>
      <c r="F131" s="33">
        <v>1.0520283687943262</v>
      </c>
      <c r="G131" s="34">
        <v>0.86897584267389638</v>
      </c>
      <c r="H131" s="12">
        <v>0.80562998512476247</v>
      </c>
      <c r="I131" s="18">
        <v>0.93572862751767194</v>
      </c>
      <c r="J131" s="31">
        <v>0.82836530470767467</v>
      </c>
      <c r="K131" s="32">
        <v>0.91106228341567708</v>
      </c>
      <c r="L131" s="35">
        <v>1.0520283687943262</v>
      </c>
      <c r="M131" s="25">
        <v>-753.65000000000009</v>
      </c>
      <c r="N131" s="112"/>
      <c r="O131" s="100" t="str">
        <f t="shared" si="3"/>
        <v>above +1SD</v>
      </c>
      <c r="P131" s="119"/>
      <c r="T131" t="s">
        <v>49</v>
      </c>
      <c r="U131" s="53">
        <v>129</v>
      </c>
      <c r="V131">
        <v>-1705.5699999999997</v>
      </c>
      <c r="W131" s="126">
        <v>0.81537300815373015</v>
      </c>
      <c r="X131">
        <v>1.5671069256710695</v>
      </c>
      <c r="Y131">
        <v>131</v>
      </c>
    </row>
    <row r="132" spans="1:53" ht="15" customHeight="1" x14ac:dyDescent="0.15">
      <c r="A132" s="167"/>
      <c r="B132" s="30" t="s">
        <v>6</v>
      </c>
      <c r="C132" s="13">
        <v>415.82</v>
      </c>
      <c r="D132" s="13">
        <v>428.9</v>
      </c>
      <c r="E132" s="33">
        <v>0.80205176031709025</v>
      </c>
      <c r="F132" s="33">
        <v>0.96950338074143161</v>
      </c>
      <c r="G132" s="34">
        <v>0.83409527719206589</v>
      </c>
      <c r="H132" s="12">
        <v>0.77446759325898618</v>
      </c>
      <c r="I132" s="18">
        <v>0.89686477108440255</v>
      </c>
      <c r="J132" s="31">
        <v>0.79587651759502764</v>
      </c>
      <c r="K132" s="32">
        <v>0.87367501918799362</v>
      </c>
      <c r="L132" s="35">
        <v>0.96950338074143161</v>
      </c>
      <c r="M132" s="25">
        <v>-622.99999999999977</v>
      </c>
      <c r="N132" s="113" t="s">
        <v>170</v>
      </c>
      <c r="O132" s="100" t="str">
        <f t="shared" si="3"/>
        <v>mean to +1SD</v>
      </c>
      <c r="P132" s="119"/>
      <c r="T132" t="s">
        <v>44</v>
      </c>
      <c r="U132" s="53">
        <v>130</v>
      </c>
      <c r="V132">
        <v>-1876.5300000000002</v>
      </c>
      <c r="W132" s="126">
        <v>0.81856852950359038</v>
      </c>
      <c r="X132">
        <v>1.1471276927880112</v>
      </c>
      <c r="Y132">
        <v>129</v>
      </c>
    </row>
    <row r="133" spans="1:53" x14ac:dyDescent="0.15">
      <c r="A133" s="167"/>
      <c r="B133" s="30" t="s">
        <v>52</v>
      </c>
      <c r="C133" s="13">
        <v>1130.8499999999999</v>
      </c>
      <c r="D133" s="13">
        <v>941</v>
      </c>
      <c r="E133" s="33">
        <v>0.96705632306057387</v>
      </c>
      <c r="F133" s="33">
        <v>1.2017534537725822</v>
      </c>
      <c r="G133" s="34">
        <v>0.89519189760865725</v>
      </c>
      <c r="H133" s="12">
        <v>0.83573460991356874</v>
      </c>
      <c r="I133" s="18">
        <v>0.95754943263970826</v>
      </c>
      <c r="J133" s="31">
        <v>0.85711126964822282</v>
      </c>
      <c r="K133" s="32">
        <v>0.93452863541757014</v>
      </c>
      <c r="L133" s="35">
        <v>1.2017534537725822</v>
      </c>
      <c r="M133" s="25">
        <v>-1684.8</v>
      </c>
      <c r="N133" s="113" t="s">
        <v>172</v>
      </c>
      <c r="O133" s="100" t="str">
        <f t="shared" si="3"/>
        <v>above +1SD</v>
      </c>
      <c r="P133" s="119"/>
      <c r="T133" t="s">
        <v>93</v>
      </c>
      <c r="U133" s="53">
        <v>131</v>
      </c>
      <c r="V133">
        <v>-1882.51</v>
      </c>
      <c r="W133" s="126">
        <v>0.78198202366768077</v>
      </c>
      <c r="X133">
        <v>1.405427603040013</v>
      </c>
      <c r="Y133">
        <v>132</v>
      </c>
    </row>
    <row r="134" spans="1:53" x14ac:dyDescent="0.15">
      <c r="A134" s="167"/>
      <c r="B134" s="30" t="s">
        <v>93</v>
      </c>
      <c r="C134" s="13">
        <v>1214.95</v>
      </c>
      <c r="D134" s="13">
        <v>864.47</v>
      </c>
      <c r="E134" s="33">
        <v>0.78198202366768077</v>
      </c>
      <c r="F134" s="33">
        <v>1.405427603040013</v>
      </c>
      <c r="G134" s="34">
        <v>0.73115444376433547</v>
      </c>
      <c r="H134" s="12">
        <v>0.66453694957641862</v>
      </c>
      <c r="I134" s="18">
        <v>0.80230885949096242</v>
      </c>
      <c r="J134" s="84">
        <v>0.68832862002066675</v>
      </c>
      <c r="K134" s="85">
        <v>0.77594700305629782</v>
      </c>
      <c r="L134" s="35">
        <v>1.405427603040013</v>
      </c>
      <c r="M134" s="25">
        <v>-1882.51</v>
      </c>
      <c r="N134" s="114" t="s">
        <v>171</v>
      </c>
      <c r="O134" s="100" t="str">
        <f t="shared" si="3"/>
        <v>above +1SD</v>
      </c>
      <c r="P134" s="119"/>
      <c r="T134" t="s">
        <v>130</v>
      </c>
      <c r="U134" s="53">
        <v>132</v>
      </c>
      <c r="V134">
        <v>-2777.47</v>
      </c>
      <c r="W134" s="126">
        <v>0.79437980540246311</v>
      </c>
      <c r="X134">
        <v>1.384891474450568</v>
      </c>
      <c r="Y134">
        <v>130</v>
      </c>
    </row>
    <row r="135" spans="1:53" ht="19" thickBot="1" x14ac:dyDescent="0.25">
      <c r="A135" s="168"/>
      <c r="B135" s="36" t="s">
        <v>63</v>
      </c>
      <c r="C135" s="15">
        <v>439.34</v>
      </c>
      <c r="D135" s="15">
        <v>316.54000000000002</v>
      </c>
      <c r="E135" s="37">
        <v>0.8814051936564099</v>
      </c>
      <c r="F135" s="37">
        <v>1.3879446515448284</v>
      </c>
      <c r="G135" s="39">
        <v>0.67797504418708943</v>
      </c>
      <c r="H135" s="14">
        <v>0.58930499837357952</v>
      </c>
      <c r="I135" s="19">
        <v>0.7755690343054672</v>
      </c>
      <c r="J135" s="38">
        <v>0.62062103400417556</v>
      </c>
      <c r="K135" s="86">
        <v>0.73920327618365833</v>
      </c>
      <c r="L135" s="40">
        <v>1.3879446515448284</v>
      </c>
      <c r="M135" s="26">
        <v>-1210.3699999999999</v>
      </c>
      <c r="N135" s="115">
        <f>SUM(M120:M135)</f>
        <v>-22564.829999999994</v>
      </c>
      <c r="O135" s="161" t="str">
        <f t="shared" si="3"/>
        <v>above +1SD</v>
      </c>
      <c r="P135" s="119"/>
      <c r="T135" t="s">
        <v>1</v>
      </c>
      <c r="U135" s="53">
        <v>133</v>
      </c>
      <c r="V135">
        <v>-3558.3900000000003</v>
      </c>
      <c r="W135" s="126">
        <v>0.92534059945504088</v>
      </c>
      <c r="X135">
        <v>1.2150953678474112</v>
      </c>
      <c r="Y135">
        <v>121</v>
      </c>
    </row>
    <row r="136" spans="1:53" ht="14" thickBot="1" x14ac:dyDescent="0.2">
      <c r="K136" s="2" t="s">
        <v>163</v>
      </c>
      <c r="L136" s="92">
        <f>STDEV(L3:L135)</f>
        <v>0.2076793229582351</v>
      </c>
      <c r="N136" s="116"/>
    </row>
    <row r="137" spans="1:53" ht="19" thickBot="1" x14ac:dyDescent="0.25">
      <c r="C137" s="2"/>
      <c r="D137" s="2"/>
      <c r="E137" s="2"/>
      <c r="F137" s="2"/>
      <c r="G137" s="2"/>
      <c r="H137" s="2"/>
      <c r="I137" s="2"/>
      <c r="K137" s="2" t="s">
        <v>164</v>
      </c>
      <c r="L137" s="93">
        <f>L138-L136</f>
        <v>0.62270403795826113</v>
      </c>
      <c r="N137" s="117">
        <f>N21-N135</f>
        <v>38501.169499999989</v>
      </c>
      <c r="O137" s="119" t="s">
        <v>173</v>
      </c>
    </row>
    <row r="138" spans="1:53" ht="18" x14ac:dyDescent="0.2">
      <c r="C138" s="2"/>
      <c r="D138" s="2"/>
      <c r="E138" s="2"/>
      <c r="F138" s="2"/>
      <c r="G138" s="2"/>
      <c r="H138" s="2"/>
      <c r="I138" s="2"/>
      <c r="J138" s="122" t="s">
        <v>174</v>
      </c>
      <c r="K138" s="123" t="s">
        <v>165</v>
      </c>
      <c r="L138" s="94">
        <f>AVERAGE(L3:L135)</f>
        <v>0.83038336091649623</v>
      </c>
      <c r="M138" s="119"/>
      <c r="N138" s="120"/>
      <c r="O138" s="119"/>
      <c r="P138" s="119"/>
      <c r="T138" s="145" t="s">
        <v>125</v>
      </c>
      <c r="U138" s="127" t="s">
        <v>176</v>
      </c>
      <c r="V138" s="127">
        <f>VLOOKUP(T138,$T$3:$U$135,2,FALSE)</f>
        <v>1</v>
      </c>
      <c r="W138" s="127" t="str">
        <f>IF(V138&gt;2,"th",IF(V138=2,"nd",IF(V138=1,"st",0)))</f>
        <v>st</v>
      </c>
      <c r="X138" s="128" t="s">
        <v>177</v>
      </c>
      <c r="Y138" s="136" t="str">
        <f>T138&amp;" "&amp;U138&amp;" "&amp;V138&amp;W138&amp;" "&amp;X138</f>
        <v>Blackpool Teaching Hospitals NHS Foundation Trust ranks 1st out of 133 English NHS trusts for the number of unexpected deaths (observed minus expected deaths, 2011-2016) - with -3558 being the least number of deaths and 1879 the most.</v>
      </c>
      <c r="Z138" s="137"/>
      <c r="AA138" s="137"/>
      <c r="AB138" s="137"/>
      <c r="AC138" s="137"/>
      <c r="AD138" s="137"/>
      <c r="AE138" s="137"/>
      <c r="AF138" s="137"/>
      <c r="AG138" s="137"/>
      <c r="AH138" s="137"/>
      <c r="AI138" s="137"/>
      <c r="AJ138" s="137"/>
      <c r="AK138" s="137"/>
      <c r="AL138" s="137"/>
      <c r="AM138" s="137"/>
      <c r="AN138" s="137"/>
      <c r="AO138" s="137"/>
      <c r="AP138" s="137"/>
      <c r="AQ138" s="137"/>
      <c r="AR138" s="137"/>
      <c r="AS138" s="137"/>
      <c r="AT138" s="137"/>
      <c r="AU138" s="137"/>
      <c r="AV138" s="137"/>
      <c r="AW138" s="137"/>
      <c r="AX138" s="137"/>
      <c r="AY138" s="137"/>
      <c r="AZ138" s="137"/>
      <c r="BA138" s="138"/>
    </row>
    <row r="139" spans="1:53" ht="18" x14ac:dyDescent="0.2">
      <c r="C139" s="2"/>
      <c r="D139" s="2"/>
      <c r="E139" s="2"/>
      <c r="F139" s="2"/>
      <c r="G139" s="2"/>
      <c r="H139" s="2"/>
      <c r="I139" s="2"/>
      <c r="K139" s="2" t="s">
        <v>166</v>
      </c>
      <c r="L139" s="92">
        <f>L138+L136</f>
        <v>1.0380626838747313</v>
      </c>
      <c r="M139" s="119"/>
      <c r="N139" s="121"/>
      <c r="O139" s="119"/>
      <c r="P139" s="119"/>
      <c r="T139" s="129"/>
      <c r="U139" s="130" t="s">
        <v>180</v>
      </c>
      <c r="V139" s="131">
        <f>ROUND(VLOOKUP(T138,T3:W135,4,FALSE),2)*100</f>
        <v>88</v>
      </c>
      <c r="W139" s="130"/>
      <c r="X139" s="132" t="s">
        <v>179</v>
      </c>
      <c r="Y139" s="139" t="str">
        <f>T139&amp;U139&amp;" "&amp;V139&amp;W139&amp;X139</f>
        <v>On average 88% of beds in these hospitals were occupied in 2015-2016. The level recommended by experts is 85%.</v>
      </c>
      <c r="Z139" s="140"/>
      <c r="AA139" s="140"/>
      <c r="AB139" s="140"/>
      <c r="AC139" s="140"/>
      <c r="AD139" s="140"/>
      <c r="AE139" s="140"/>
      <c r="AF139" s="140"/>
      <c r="AG139" s="140"/>
      <c r="AH139" s="140"/>
      <c r="AI139" s="140"/>
      <c r="AJ139" s="140"/>
      <c r="AK139" s="140"/>
      <c r="AL139" s="140"/>
      <c r="AM139" s="140"/>
      <c r="AN139" s="140"/>
      <c r="AO139" s="140"/>
      <c r="AP139" s="140"/>
      <c r="AQ139" s="140"/>
      <c r="AR139" s="140"/>
      <c r="AS139" s="140"/>
      <c r="AT139" s="140"/>
      <c r="AU139" s="140"/>
      <c r="AV139" s="140"/>
      <c r="AW139" s="140"/>
      <c r="AX139" s="140"/>
      <c r="AY139" s="140"/>
      <c r="AZ139" s="140"/>
      <c r="BA139" s="141"/>
    </row>
    <row r="140" spans="1:53" ht="17" thickBot="1" x14ac:dyDescent="0.25">
      <c r="C140" s="2"/>
      <c r="D140" s="2"/>
      <c r="E140" s="2"/>
      <c r="F140" s="2"/>
      <c r="G140" s="2"/>
      <c r="H140" s="2"/>
      <c r="I140" s="2"/>
      <c r="L140" s="92"/>
      <c r="M140" s="119"/>
      <c r="N140" s="119"/>
      <c r="O140" s="119"/>
      <c r="P140" s="119"/>
      <c r="T140" s="133" t="s">
        <v>181</v>
      </c>
      <c r="U140" s="134"/>
      <c r="V140" s="134">
        <f>ROUND(VLOOKUP(T138,$T$3:$X$135,5,FALSE)*100,0)</f>
        <v>59</v>
      </c>
      <c r="W140" s="134" t="s">
        <v>182</v>
      </c>
      <c r="X140" s="135"/>
      <c r="Y140" s="142" t="str">
        <f>T140&amp;U140&amp;" "&amp;V140&amp;" "&amp;W140&amp;X140</f>
        <v>In 2015-2016 there were on average 59 doctors for every 100 beds in hospitals overseen by this trust. The England acute non-specualist Trusts' average is 83</v>
      </c>
      <c r="Z140" s="143"/>
      <c r="AA140" s="143"/>
      <c r="AB140" s="143"/>
      <c r="AC140" s="143"/>
      <c r="AD140" s="143"/>
      <c r="AE140" s="143"/>
      <c r="AF140" s="143"/>
      <c r="AG140" s="143"/>
      <c r="AH140" s="143"/>
      <c r="AI140" s="143"/>
      <c r="AJ140" s="143"/>
      <c r="AK140" s="143"/>
      <c r="AL140" s="143"/>
      <c r="AM140" s="143"/>
      <c r="AN140" s="143"/>
      <c r="AO140" s="143"/>
      <c r="AP140" s="143"/>
      <c r="AQ140" s="143"/>
      <c r="AR140" s="143"/>
      <c r="AS140" s="143"/>
      <c r="AT140" s="143"/>
      <c r="AU140" s="143"/>
      <c r="AV140" s="143"/>
      <c r="AW140" s="143"/>
      <c r="AX140" s="143"/>
      <c r="AY140" s="143"/>
      <c r="AZ140" s="143"/>
      <c r="BA140" s="144"/>
    </row>
    <row r="141" spans="1:53" x14ac:dyDescent="0.15">
      <c r="C141" s="2"/>
      <c r="D141" s="2"/>
      <c r="E141" s="2"/>
      <c r="F141" s="2"/>
      <c r="G141" s="2"/>
      <c r="H141" s="2"/>
      <c r="I141" s="2"/>
      <c r="K141" t="s">
        <v>175</v>
      </c>
      <c r="L141" s="92">
        <v>0.77984408344584288</v>
      </c>
    </row>
  </sheetData>
  <sortState ref="B120:O135">
    <sortCondition ref="B120:B135"/>
  </sortState>
  <mergeCells count="3">
    <mergeCell ref="A4:A20"/>
    <mergeCell ref="A121:A127"/>
    <mergeCell ref="A76:A9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topLeftCell="A6" workbookViewId="0">
      <selection activeCell="A35" sqref="A35:A36"/>
    </sheetView>
  </sheetViews>
  <sheetFormatPr baseColWidth="10" defaultColWidth="8.83203125" defaultRowHeight="13" x14ac:dyDescent="0.15"/>
  <cols>
    <col min="1" max="1" width="172" customWidth="1"/>
  </cols>
  <sheetData>
    <row r="1" spans="1:1" x14ac:dyDescent="0.15">
      <c r="A1" t="s">
        <v>147</v>
      </c>
    </row>
    <row r="2" spans="1:1" ht="30.75" customHeight="1" x14ac:dyDescent="0.15">
      <c r="A2" s="1" t="s">
        <v>148</v>
      </c>
    </row>
    <row r="3" spans="1:1" ht="24.75" customHeight="1" x14ac:dyDescent="0.15">
      <c r="A3" s="1" t="s">
        <v>154</v>
      </c>
    </row>
    <row r="4" spans="1:1" ht="32.25" customHeight="1" x14ac:dyDescent="0.15">
      <c r="A4" s="52" t="s">
        <v>160</v>
      </c>
    </row>
    <row r="5" spans="1:1" ht="41.25" customHeight="1" x14ac:dyDescent="0.15">
      <c r="A5" s="52" t="s">
        <v>201</v>
      </c>
    </row>
    <row r="6" spans="1:1" ht="13.5" customHeight="1" x14ac:dyDescent="0.15">
      <c r="A6" s="52" t="s">
        <v>197</v>
      </c>
    </row>
    <row r="7" spans="1:1" ht="16.5" customHeight="1" x14ac:dyDescent="0.15">
      <c r="A7" s="52"/>
    </row>
    <row r="8" spans="1:1" ht="15.75" customHeight="1" x14ac:dyDescent="0.15">
      <c r="A8" t="s">
        <v>189</v>
      </c>
    </row>
    <row r="9" spans="1:1" x14ac:dyDescent="0.15">
      <c r="A9" s="169" t="s">
        <v>190</v>
      </c>
    </row>
    <row r="10" spans="1:1" x14ac:dyDescent="0.15">
      <c r="A10" s="170" t="s">
        <v>191</v>
      </c>
    </row>
    <row r="11" spans="1:1" x14ac:dyDescent="0.15">
      <c r="A11" s="171" t="s">
        <v>192</v>
      </c>
    </row>
    <row r="12" spans="1:1" x14ac:dyDescent="0.15">
      <c r="A12" s="170" t="s">
        <v>193</v>
      </c>
    </row>
    <row r="13" spans="1:1" x14ac:dyDescent="0.15">
      <c r="A13" s="172" t="s">
        <v>194</v>
      </c>
    </row>
    <row r="14" spans="1:1" ht="13.5" customHeight="1" x14ac:dyDescent="0.15">
      <c r="A14" t="s">
        <v>195</v>
      </c>
    </row>
    <row r="15" spans="1:1" x14ac:dyDescent="0.15">
      <c r="A15" s="173" t="s">
        <v>202</v>
      </c>
    </row>
    <row r="16" spans="1:1" ht="14.25" customHeight="1" x14ac:dyDescent="0.15">
      <c r="A16" s="170" t="s">
        <v>196</v>
      </c>
    </row>
    <row r="17" spans="1:1" x14ac:dyDescent="0.15">
      <c r="A17" s="1" t="s">
        <v>198</v>
      </c>
    </row>
    <row r="18" spans="1:1" x14ac:dyDescent="0.15">
      <c r="A18" s="1" t="s">
        <v>162</v>
      </c>
    </row>
    <row r="19" spans="1:1" x14ac:dyDescent="0.15">
      <c r="A19" s="1" t="s">
        <v>151</v>
      </c>
    </row>
    <row r="20" spans="1:1" x14ac:dyDescent="0.15">
      <c r="A20" s="1" t="s">
        <v>143</v>
      </c>
    </row>
    <row r="21" spans="1:1" x14ac:dyDescent="0.15">
      <c r="A21" s="1" t="s">
        <v>144</v>
      </c>
    </row>
    <row r="22" spans="1:1" x14ac:dyDescent="0.15">
      <c r="A22" s="1" t="s">
        <v>145</v>
      </c>
    </row>
    <row r="23" spans="1:1" x14ac:dyDescent="0.15">
      <c r="A23" s="1" t="s">
        <v>146</v>
      </c>
    </row>
    <row r="24" spans="1:1" x14ac:dyDescent="0.15">
      <c r="A24" s="1" t="s">
        <v>149</v>
      </c>
    </row>
    <row r="25" spans="1:1" x14ac:dyDescent="0.15">
      <c r="A25" s="1" t="s">
        <v>152</v>
      </c>
    </row>
    <row r="26" spans="1:1" ht="40.5" customHeight="1" x14ac:dyDescent="0.15">
      <c r="A26" s="1" t="s">
        <v>199</v>
      </c>
    </row>
    <row r="27" spans="1:1" ht="26" x14ac:dyDescent="0.15">
      <c r="A27" s="1" t="s">
        <v>150</v>
      </c>
    </row>
    <row r="28" spans="1:1" x14ac:dyDescent="0.15">
      <c r="A28" s="90" t="s">
        <v>159</v>
      </c>
    </row>
    <row r="29" spans="1:1" x14ac:dyDescent="0.15">
      <c r="A29" s="90" t="s">
        <v>200</v>
      </c>
    </row>
    <row r="30" spans="1:1" ht="28.5" customHeight="1" x14ac:dyDescent="0.15">
      <c r="A30" s="1" t="s">
        <v>153</v>
      </c>
    </row>
    <row r="31" spans="1:1" ht="59.25" customHeight="1" x14ac:dyDescent="0.15">
      <c r="A31" s="1" t="s">
        <v>187</v>
      </c>
    </row>
    <row r="32" spans="1:1" ht="16" x14ac:dyDescent="0.15">
      <c r="A32" s="82" t="s">
        <v>188</v>
      </c>
    </row>
    <row r="33" spans="1:1" ht="37.5" customHeight="1" x14ac:dyDescent="0.15">
      <c r="A33" s="91" t="s">
        <v>161</v>
      </c>
    </row>
  </sheetData>
  <hyperlinks>
    <hyperlink ref="A16" r:id="rId1" location="q=NHS-+Unify2+data+collection+-+WEBSitE,+QMAE,+KH09&amp;*"/>
    <hyperlink ref="A12" r:id="rId2" location="q=Average+Daily+Available+and+Occupied+Beds+Timeseries%09%09%09%09%09&amp;*"/>
    <hyperlink ref="A10"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SHMIs &amp; Drs per Bed 201516</vt:lpstr>
      <vt:lpstr>Notes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dc:creator>
  <cp:lastModifiedBy>Microsoft Office User</cp:lastModifiedBy>
  <dcterms:created xsi:type="dcterms:W3CDTF">2017-01-17T15:31:58Z</dcterms:created>
  <dcterms:modified xsi:type="dcterms:W3CDTF">2017-03-22T01:17:28Z</dcterms:modified>
</cp:coreProperties>
</file>